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ormat Sasaran Kinerja Pegawai (SKP)\"/>
    </mc:Choice>
  </mc:AlternateContent>
  <bookViews>
    <workbookView xWindow="0" yWindow="0" windowWidth="20490" windowHeight="7755" tabRatio="364"/>
  </bookViews>
  <sheets>
    <sheet name="SKP" sheetId="1" r:id="rId1"/>
    <sheet name="PENGUKURAN" sheetId="2" r:id="rId2"/>
    <sheet name="TUGAS TAMBAHAN" sheetId="4" state="hidden" r:id="rId3"/>
    <sheet name="JABATAN-PANGKAT" sheetId="5" state="hidden" r:id="rId4"/>
    <sheet name="PENILAIAN" sheetId="6" r:id="rId5"/>
  </sheets>
  <calcPr calcId="152511"/>
  <fileRecoveryPr autoRecover="0"/>
</workbook>
</file>

<file path=xl/calcChain.xml><?xml version="1.0" encoding="utf-8"?>
<calcChain xmlns="http://schemas.openxmlformats.org/spreadsheetml/2006/main">
  <c r="P45" i="6" l="1"/>
  <c r="E43" i="6"/>
  <c r="E42" i="6"/>
  <c r="P44" i="6" s="1"/>
  <c r="C48" i="6"/>
  <c r="C47" i="6"/>
  <c r="F10" i="6"/>
  <c r="F11" i="6" s="1"/>
  <c r="G10" i="2"/>
  <c r="O14" i="2"/>
  <c r="L15" i="2"/>
  <c r="K14" i="2"/>
  <c r="J14" i="2" s="1"/>
  <c r="I14" i="2"/>
  <c r="I15" i="2"/>
  <c r="H14" i="2"/>
  <c r="H15" i="2"/>
  <c r="O15" i="2" s="1"/>
  <c r="G14" i="2"/>
  <c r="G15" i="2"/>
  <c r="F14" i="2"/>
  <c r="F15" i="2"/>
  <c r="E14" i="2"/>
  <c r="L14" i="2" s="1"/>
  <c r="E15" i="2"/>
  <c r="D14" i="2"/>
  <c r="D15" i="2"/>
  <c r="K15" i="2" s="1"/>
  <c r="J15" i="2" s="1"/>
  <c r="I13" i="2"/>
  <c r="H13" i="2"/>
  <c r="G13" i="2"/>
  <c r="F13" i="2"/>
  <c r="D13" i="2"/>
  <c r="K13" i="2" s="1"/>
  <c r="J13" i="2" s="1"/>
  <c r="E13" i="2"/>
  <c r="B15" i="2"/>
  <c r="B14" i="2"/>
  <c r="B13" i="2"/>
  <c r="P6" i="1"/>
  <c r="P47" i="6" l="1"/>
  <c r="P48" i="6"/>
  <c r="P46" i="6"/>
  <c r="P39" i="6"/>
  <c r="P38" i="6"/>
  <c r="P42" i="6"/>
  <c r="P41" i="6"/>
  <c r="P40" i="6"/>
  <c r="E53" i="6"/>
  <c r="E52" i="6"/>
  <c r="G9" i="6"/>
  <c r="G8" i="6"/>
  <c r="G7" i="6"/>
  <c r="G6" i="6"/>
  <c r="G5" i="6"/>
  <c r="G4" i="6"/>
  <c r="G11" i="6" l="1"/>
  <c r="F12" i="6"/>
  <c r="I12" i="6" s="1"/>
  <c r="A6" i="5" l="1"/>
  <c r="A7" i="5" s="1"/>
  <c r="A8" i="5" s="1"/>
  <c r="A9" i="5" s="1"/>
  <c r="A10" i="5" s="1"/>
  <c r="A11" i="5" s="1"/>
  <c r="A12" i="5" s="1"/>
  <c r="A13" i="5" s="1"/>
  <c r="A14" i="5" s="1"/>
  <c r="A15" i="5" s="1"/>
  <c r="A16" i="5" s="1"/>
  <c r="A17" i="5" s="1"/>
  <c r="A18" i="5" s="1"/>
  <c r="A19" i="5" s="1"/>
  <c r="A20" i="5" s="1"/>
  <c r="A21" i="5" s="1"/>
  <c r="E20" i="1" l="1"/>
  <c r="C17" i="2" s="1"/>
  <c r="E19" i="1"/>
  <c r="C16" i="2" s="1"/>
  <c r="E16" i="1"/>
  <c r="C13" i="2" s="1"/>
  <c r="E18" i="1"/>
  <c r="C15" i="2" s="1"/>
  <c r="E17" i="1"/>
  <c r="C14" i="2" s="1"/>
  <c r="E15" i="1"/>
  <c r="C12" i="2" s="1"/>
  <c r="E14" i="1"/>
  <c r="C11" i="2" s="1"/>
  <c r="E13" i="1"/>
  <c r="C10" i="2" s="1"/>
  <c r="E12" i="1"/>
  <c r="C9" i="2" s="1"/>
  <c r="C8" i="2"/>
  <c r="I17" i="2"/>
  <c r="AE17" i="2" s="1"/>
  <c r="H17" i="2"/>
  <c r="O17" i="2" s="1"/>
  <c r="G17" i="2"/>
  <c r="AC17" i="2" s="1"/>
  <c r="F17" i="2"/>
  <c r="Z17" i="2" s="1"/>
  <c r="E17" i="2"/>
  <c r="L17" i="2" s="1"/>
  <c r="D17" i="2"/>
  <c r="B17" i="2"/>
  <c r="I16" i="2"/>
  <c r="AF16" i="2" s="1"/>
  <c r="H16" i="2"/>
  <c r="O16" i="2" s="1"/>
  <c r="G16" i="2"/>
  <c r="AD16" i="2" s="1"/>
  <c r="F16" i="2"/>
  <c r="Z16" i="2" s="1"/>
  <c r="E16" i="2"/>
  <c r="L16" i="2" s="1"/>
  <c r="D16" i="2"/>
  <c r="B16" i="2"/>
  <c r="AE15" i="2"/>
  <c r="AC15" i="2"/>
  <c r="Z15" i="2"/>
  <c r="AF14" i="2"/>
  <c r="AD14" i="2"/>
  <c r="Z14" i="2"/>
  <c r="AE13" i="2"/>
  <c r="O13" i="2"/>
  <c r="AC13" i="2"/>
  <c r="Z13" i="2"/>
  <c r="L13" i="2"/>
  <c r="I12" i="2"/>
  <c r="AF12" i="2" s="1"/>
  <c r="H12" i="2"/>
  <c r="O12" i="2" s="1"/>
  <c r="G12" i="2"/>
  <c r="AD12" i="2" s="1"/>
  <c r="F12" i="2"/>
  <c r="Z12" i="2" s="1"/>
  <c r="E12" i="2"/>
  <c r="L12" i="2" s="1"/>
  <c r="D12" i="2"/>
  <c r="B12" i="2"/>
  <c r="I11" i="2"/>
  <c r="AE11" i="2" s="1"/>
  <c r="H11" i="2"/>
  <c r="O11" i="2" s="1"/>
  <c r="G11" i="2"/>
  <c r="AC11" i="2" s="1"/>
  <c r="F11" i="2"/>
  <c r="Z11" i="2" s="1"/>
  <c r="E11" i="2"/>
  <c r="L11" i="2" s="1"/>
  <c r="D11" i="2"/>
  <c r="B11" i="2"/>
  <c r="I10" i="2"/>
  <c r="AF10" i="2" s="1"/>
  <c r="H10" i="2"/>
  <c r="O10" i="2" s="1"/>
  <c r="AD10" i="2"/>
  <c r="F10" i="2"/>
  <c r="Z10" i="2" s="1"/>
  <c r="E10" i="2"/>
  <c r="L10" i="2" s="1"/>
  <c r="D10" i="2"/>
  <c r="B10" i="2"/>
  <c r="A9" i="2"/>
  <c r="A10" i="2" s="1"/>
  <c r="A11" i="2" s="1"/>
  <c r="A12" i="2" s="1"/>
  <c r="A13" i="2" s="1"/>
  <c r="A14" i="2" s="1"/>
  <c r="A15" i="2" s="1"/>
  <c r="A16" i="2" s="1"/>
  <c r="A17" i="2" s="1"/>
  <c r="A12" i="1"/>
  <c r="A13" i="1" s="1"/>
  <c r="D9" i="2"/>
  <c r="I8" i="2"/>
  <c r="AL8" i="2" s="1"/>
  <c r="B9" i="2"/>
  <c r="E9" i="2"/>
  <c r="L9" i="2" s="1"/>
  <c r="F9" i="2"/>
  <c r="Z9" i="2" s="1"/>
  <c r="G9" i="2"/>
  <c r="AK9" i="2" s="1"/>
  <c r="H9" i="2"/>
  <c r="O9" i="2" s="1"/>
  <c r="I9" i="2"/>
  <c r="AL9" i="2" s="1"/>
  <c r="G27" i="1"/>
  <c r="G26" i="1"/>
  <c r="G8" i="2"/>
  <c r="AK8" i="2" s="1"/>
  <c r="F8" i="2"/>
  <c r="Z8" i="2" s="1"/>
  <c r="D8" i="2"/>
  <c r="A27" i="1"/>
  <c r="M32" i="2" s="1"/>
  <c r="A26" i="1"/>
  <c r="M31" i="2" s="1"/>
  <c r="H8" i="2"/>
  <c r="O8" i="2" s="1"/>
  <c r="E8" i="2"/>
  <c r="L8" i="2" s="1"/>
  <c r="B8" i="2"/>
  <c r="E22" i="1" l="1"/>
  <c r="AK13" i="2"/>
  <c r="T8" i="2"/>
  <c r="K8" i="2"/>
  <c r="J8" i="2" s="1"/>
  <c r="T9" i="2"/>
  <c r="K9" i="2"/>
  <c r="J9" i="2" s="1"/>
  <c r="K10" i="2"/>
  <c r="J10" i="2" s="1"/>
  <c r="K17" i="2"/>
  <c r="J17" i="2" s="1"/>
  <c r="K11" i="2"/>
  <c r="J11" i="2" s="1"/>
  <c r="K12" i="2"/>
  <c r="J12" i="2" s="1"/>
  <c r="K16" i="2"/>
  <c r="J16" i="2" s="1"/>
  <c r="A14" i="1"/>
  <c r="A15" i="1" s="1"/>
  <c r="A16" i="1" s="1"/>
  <c r="A17" i="1" s="1"/>
  <c r="A18" i="1" s="1"/>
  <c r="A19" i="1" s="1"/>
  <c r="A20" i="1" s="1"/>
  <c r="Y9" i="2"/>
  <c r="AL14" i="2"/>
  <c r="AK14" i="2"/>
  <c r="AL11" i="2"/>
  <c r="AL10" i="2"/>
  <c r="AL12" i="2"/>
  <c r="AK12" i="2"/>
  <c r="AK10" i="2"/>
  <c r="AK11" i="2"/>
  <c r="AE10" i="2"/>
  <c r="W14" i="2"/>
  <c r="AE14" i="2"/>
  <c r="AC12" i="2"/>
  <c r="AC16" i="2"/>
  <c r="W12" i="2"/>
  <c r="AE12" i="2"/>
  <c r="AC14" i="2"/>
  <c r="W16" i="2"/>
  <c r="AE16" i="2"/>
  <c r="W10" i="2"/>
  <c r="AC10" i="2"/>
  <c r="AC9" i="2"/>
  <c r="W9" i="2"/>
  <c r="T10" i="2"/>
  <c r="X11" i="2"/>
  <c r="AB11" i="2" s="1"/>
  <c r="AD11" i="2"/>
  <c r="AF11" i="2"/>
  <c r="T12" i="2"/>
  <c r="X13" i="2"/>
  <c r="AB13" i="2" s="1"/>
  <c r="AD13" i="2"/>
  <c r="AF13" i="2"/>
  <c r="T14" i="2"/>
  <c r="X15" i="2"/>
  <c r="AB15" i="2" s="1"/>
  <c r="AD15" i="2"/>
  <c r="AF15" i="2"/>
  <c r="T16" i="2"/>
  <c r="X17" i="2"/>
  <c r="AB17" i="2" s="1"/>
  <c r="AD17" i="2"/>
  <c r="AF17" i="2"/>
  <c r="X10" i="2"/>
  <c r="AB10" i="2" s="1"/>
  <c r="T11" i="2"/>
  <c r="W11" i="2"/>
  <c r="AA11" i="2" s="1"/>
  <c r="X12" i="2"/>
  <c r="AB12" i="2" s="1"/>
  <c r="T13" i="2"/>
  <c r="W13" i="2"/>
  <c r="AA13" i="2" s="1"/>
  <c r="X14" i="2"/>
  <c r="AB14" i="2" s="1"/>
  <c r="T15" i="2"/>
  <c r="W15" i="2"/>
  <c r="AA15" i="2" s="1"/>
  <c r="X16" i="2"/>
  <c r="AB16" i="2" s="1"/>
  <c r="T17" i="2"/>
  <c r="W17" i="2"/>
  <c r="AA17" i="2" s="1"/>
  <c r="AC8" i="2"/>
  <c r="AD8" i="2"/>
  <c r="X8" i="2"/>
  <c r="AB8" i="2" s="1"/>
  <c r="AM8" i="2"/>
  <c r="AM9" i="2"/>
  <c r="AF9" i="2"/>
  <c r="AE8" i="2"/>
  <c r="AF8" i="2"/>
  <c r="AD9" i="2"/>
  <c r="AE9" i="2"/>
  <c r="X9" i="2"/>
  <c r="AB9" i="2" s="1"/>
  <c r="W8" i="2"/>
  <c r="AL13" i="2"/>
  <c r="AM13" i="2" l="1"/>
  <c r="AN9" i="2"/>
  <c r="AO9" i="2" s="1"/>
  <c r="AN14" i="2"/>
  <c r="Y8" i="2"/>
  <c r="AN8" i="2"/>
  <c r="AO8" i="2" s="1"/>
  <c r="AN12" i="2"/>
  <c r="AM11" i="2"/>
  <c r="AN10" i="2"/>
  <c r="AN13" i="2"/>
  <c r="AN11" i="2"/>
  <c r="Y16" i="2"/>
  <c r="Y15" i="2"/>
  <c r="AG15" i="2" s="1"/>
  <c r="Q15" i="2" s="1"/>
  <c r="R15" i="2" s="1"/>
  <c r="U15" i="2" s="1"/>
  <c r="Y12" i="2"/>
  <c r="Y11" i="2"/>
  <c r="AG11" i="2" s="1"/>
  <c r="Q11" i="2" s="1"/>
  <c r="R11" i="2" s="1"/>
  <c r="U11" i="2" s="1"/>
  <c r="Y17" i="2"/>
  <c r="AG17" i="2" s="1"/>
  <c r="Q17" i="2" s="1"/>
  <c r="R17" i="2" s="1"/>
  <c r="U17" i="2" s="1"/>
  <c r="Y14" i="2"/>
  <c r="Y13" i="2"/>
  <c r="AG13" i="2" s="1"/>
  <c r="Q13" i="2" s="1"/>
  <c r="R13" i="2" s="1"/>
  <c r="U13" i="2" s="1"/>
  <c r="Y10" i="2"/>
  <c r="AM10" i="2"/>
  <c r="AM12" i="2"/>
  <c r="AM14" i="2"/>
  <c r="AA14" i="2"/>
  <c r="AA12" i="2"/>
  <c r="AA16" i="2"/>
  <c r="T24" i="2"/>
  <c r="AA10" i="2"/>
  <c r="AA9" i="2"/>
  <c r="AG9" i="2" s="1"/>
  <c r="Q9" i="2" s="1"/>
  <c r="R9" i="2" s="1"/>
  <c r="U9" i="2" s="1"/>
  <c r="AA8" i="2"/>
  <c r="AO10" i="2" l="1"/>
  <c r="AO13" i="2"/>
  <c r="AO14" i="2"/>
  <c r="AG14" i="2"/>
  <c r="Q14" i="2" s="1"/>
  <c r="R14" i="2" s="1"/>
  <c r="U14" i="2" s="1"/>
  <c r="AG8" i="2"/>
  <c r="Q8" i="2" s="1"/>
  <c r="R8" i="2" s="1"/>
  <c r="U8" i="2" s="1"/>
  <c r="AG16" i="2"/>
  <c r="Q16" i="2" s="1"/>
  <c r="R16" i="2" s="1"/>
  <c r="U16" i="2" s="1"/>
  <c r="AO12" i="2"/>
  <c r="AO11" i="2"/>
  <c r="AG10" i="2"/>
  <c r="Q10" i="2" s="1"/>
  <c r="R10" i="2" s="1"/>
  <c r="U10" i="2" s="1"/>
  <c r="X22" i="2"/>
  <c r="AG12" i="2"/>
  <c r="Q12" i="2" s="1"/>
  <c r="R12" i="2" s="1"/>
  <c r="U12" i="2" s="1"/>
  <c r="R24" i="2" l="1"/>
  <c r="F3" i="6" s="1"/>
  <c r="I3" i="6" s="1"/>
  <c r="I13" i="6" s="1"/>
  <c r="I14" i="6" s="1"/>
  <c r="R25" i="2" l="1"/>
  <c r="S23" i="2"/>
</calcChain>
</file>

<file path=xl/comments1.xml><?xml version="1.0" encoding="utf-8"?>
<comments xmlns="http://schemas.openxmlformats.org/spreadsheetml/2006/main">
  <authors>
    <author>Kepeg</author>
    <author>Surata</author>
  </authors>
  <commentList>
    <comment ref="H6" authorId="0" shapeId="0">
      <text>
        <r>
          <rPr>
            <sz val="9"/>
            <color indexed="81"/>
            <rFont val="Tahoma"/>
            <family val="2"/>
          </rPr>
          <t xml:space="preserve">Nama Pangkat
1 Pembina Utama IV/e
2 Pembina Utama Madya IV/d 
3 Pembina Utama Muda IV/c  
4 Pembina Tingkat I IV/b 
5 Pembina IV/a  
6 Penata Tingkat I III/d
7 Penata  III/c 
8 Penata Muda Tingkat I III/b
9 Penata Muda  III/a 
</t>
        </r>
      </text>
    </comment>
    <comment ref="H7" authorId="0" shapeId="0">
      <text>
        <r>
          <rPr>
            <sz val="9"/>
            <color indexed="81"/>
            <rFont val="Tahoma"/>
            <family val="2"/>
          </rPr>
          <t xml:space="preserve">
Nama Jabatan Dosen
1. Guru Besar
2. Lektor Kepala
3. Lektor
4. Asisten Ahli
</t>
        </r>
      </text>
    </comment>
    <comment ref="B9" authorId="1" shapeId="0">
      <text>
        <r>
          <rPr>
            <b/>
            <sz val="8"/>
            <color indexed="81"/>
            <rFont val="Tahoma"/>
            <family val="2"/>
          </rPr>
          <t>:</t>
        </r>
        <r>
          <rPr>
            <sz val="8"/>
            <color indexed="81"/>
            <rFont val="Tahoma"/>
            <family val="2"/>
          </rPr>
          <t xml:space="preserve">
Tugas Utama Dosen melaksanakan Tridharma Perguruan Tinggi butir kegiatannya bisa dilihat di peraturan menpan nomor 17  tahun 2013 tentang jabatan fungsional dosen dan angka kreditnya
(termasuk beban kerja dosen)
bila Dosen Tugas Belajar maka yang dibuat mata kuliah sesuai dengan KRS dan pada akhir semester harus menyerahkan kartu hasil studi untuk melihat perkembangannya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E9" authorId="1" shapeId="0">
      <text>
        <r>
          <rPr>
            <b/>
            <sz val="8"/>
            <color indexed="81"/>
            <rFont val="Tahoma"/>
            <family val="2"/>
          </rPr>
          <t>Surata:</t>
        </r>
        <r>
          <rPr>
            <sz val="8"/>
            <color indexed="81"/>
            <rFont val="Tahoma"/>
            <family val="2"/>
          </rPr>
          <t xml:space="preserve">
dibuat sesuai dengan nilai pada butir kegiatan pada lampiran kep menpan nomor 17 tahun 2013</t>
        </r>
      </text>
    </comment>
    <comment ref="F9" authorId="1" shapeId="0">
      <text>
        <r>
          <rPr>
            <b/>
            <sz val="8"/>
            <color indexed="81"/>
            <rFont val="Tahoma"/>
            <family val="2"/>
          </rPr>
          <t>Surata:</t>
        </r>
        <r>
          <rPr>
            <sz val="8"/>
            <color indexed="81"/>
            <rFont val="Tahoma"/>
            <family val="2"/>
          </rPr>
          <t xml:space="preserve">
perencanaan
pelaksanaan
Pekerjaan
</t>
        </r>
      </text>
    </comment>
    <comment ref="F10" authorId="1" shapeId="0">
      <text>
        <r>
          <rPr>
            <b/>
            <sz val="8"/>
            <color indexed="81"/>
            <rFont val="Tahoma"/>
            <family val="2"/>
          </rPr>
          <t>Surata:</t>
        </r>
        <r>
          <rPr>
            <sz val="8"/>
            <color indexed="81"/>
            <rFont val="Tahoma"/>
            <family val="2"/>
          </rPr>
          <t xml:space="preserve">
Dalam satu semester Dosen menglaksanakan perkuliahan 9 sks maka dalam satu tahun 9 x 2 = 18 sks  </t>
        </r>
      </text>
    </comment>
    <comment ref="H10" authorId="1" shapeId="0">
      <text>
        <r>
          <rPr>
            <b/>
            <sz val="8"/>
            <color indexed="81"/>
            <rFont val="Tahoma"/>
            <family val="2"/>
          </rPr>
          <t>Surata:</t>
        </r>
        <r>
          <rPr>
            <sz val="8"/>
            <color indexed="81"/>
            <rFont val="Tahoma"/>
            <family val="2"/>
          </rPr>
          <t xml:space="preserve">
100 %
ada di materi</t>
        </r>
      </text>
    </comment>
    <comment ref="I10" authorId="1" shapeId="0">
      <text>
        <r>
          <rPr>
            <b/>
            <sz val="8"/>
            <color indexed="81"/>
            <rFont val="Tahoma"/>
            <family val="2"/>
          </rPr>
          <t>Surata:</t>
        </r>
        <r>
          <rPr>
            <sz val="8"/>
            <color indexed="81"/>
            <rFont val="Tahoma"/>
            <family val="2"/>
          </rPr>
          <t xml:space="preserve">
lamanya mengerjakan pekerjaan contoh dalam satu tahun</t>
        </r>
      </text>
    </comment>
    <comment ref="K10" authorId="1" shapeId="0">
      <text>
        <r>
          <rPr>
            <sz val="8"/>
            <color indexed="81"/>
            <rFont val="Tahoma"/>
            <family val="2"/>
          </rPr>
          <t xml:space="preserve"> biaya tidak semua pns mencantumkan biaya hanya PNS yang menangani keuangan, pejabat pembuat komiten</t>
        </r>
      </text>
    </comment>
    <comment ref="D17" authorId="0" shapeId="0">
      <text>
        <r>
          <rPr>
            <b/>
            <sz val="9"/>
            <color indexed="81"/>
            <rFont val="Tahoma"/>
            <family val="2"/>
          </rPr>
          <t>Kepeg:</t>
        </r>
        <r>
          <rPr>
            <sz val="9"/>
            <color indexed="81"/>
            <rFont val="Tahoma"/>
            <family val="2"/>
          </rPr>
          <t xml:space="preserve">
Kum Penelitian yang didukumentasikan di perpustakaan 3
sebagai penulis pertama 60% x 3 = 1,8</t>
        </r>
      </text>
    </comment>
  </commentList>
</comments>
</file>

<file path=xl/comments2.xml><?xml version="1.0" encoding="utf-8"?>
<comments xmlns="http://schemas.openxmlformats.org/spreadsheetml/2006/main">
  <authors>
    <author>Surata</author>
    <author>Kepeg</author>
  </authors>
  <commentList>
    <comment ref="B5" authorId="0" shapeId="0">
      <text>
        <r>
          <rPr>
            <b/>
            <sz val="8"/>
            <color indexed="81"/>
            <rFont val="Tahoma"/>
            <family val="2"/>
          </rPr>
          <t>Surata:</t>
        </r>
        <r>
          <rPr>
            <sz val="8"/>
            <color indexed="81"/>
            <rFont val="Tahoma"/>
            <family val="2"/>
          </rPr>
          <t xml:space="preserve">
kolom 1 sampai 8 angkanya link dari skp dosen tidak perlu diubah
yang perlu diperiksa oleh atasan kolom 9 sd 12</t>
        </r>
      </text>
    </comment>
    <comment ref="C5" authorId="0" shapeId="0">
      <text>
        <r>
          <rPr>
            <b/>
            <sz val="8"/>
            <color indexed="81"/>
            <rFont val="Tahoma"/>
            <family val="2"/>
          </rPr>
          <t>Surata:</t>
        </r>
        <r>
          <rPr>
            <sz val="8"/>
            <color indexed="81"/>
            <rFont val="Tahoma"/>
            <family val="2"/>
          </rPr>
          <t xml:space="preserve">
tinggal masukkan angka kredit sesuai degn kep menpan</t>
        </r>
      </text>
    </comment>
    <comment ref="D5" authorId="1" shapeId="0">
      <text>
        <r>
          <rPr>
            <b/>
            <sz val="9"/>
            <color indexed="81"/>
            <rFont val="Tahoma"/>
            <family val="2"/>
          </rPr>
          <t>Kepeg:</t>
        </r>
        <r>
          <rPr>
            <sz val="9"/>
            <color indexed="81"/>
            <rFont val="Tahoma"/>
            <family val="2"/>
          </rPr>
          <t xml:space="preserve">
angka sama dengan usulan dari ybs 9SKP Dosen)</t>
        </r>
      </text>
    </comment>
    <comment ref="K5" authorId="0" shapeId="0">
      <text>
        <r>
          <rPr>
            <b/>
            <sz val="8"/>
            <color indexed="81"/>
            <rFont val="Tahoma"/>
            <family val="2"/>
          </rPr>
          <t>Surata:</t>
        </r>
        <r>
          <rPr>
            <sz val="8"/>
            <color indexed="81"/>
            <rFont val="Tahoma"/>
            <family val="2"/>
          </rPr>
          <t xml:space="preserve">
diisi oleh penilai atasannya
Apakah rencana yang dibuat oleh ybs sudah terealisasi atau belum</t>
        </r>
      </text>
    </comment>
    <comment ref="K6" authorId="0" shapeId="0">
      <text>
        <r>
          <rPr>
            <b/>
            <sz val="8"/>
            <color indexed="81"/>
            <rFont val="Tahoma"/>
            <family val="2"/>
          </rPr>
          <t>Surata:</t>
        </r>
        <r>
          <rPr>
            <sz val="8"/>
            <color indexed="81"/>
            <rFont val="Tahoma"/>
            <family val="2"/>
          </rPr>
          <t xml:space="preserve">
apa sudah semua diproses pada kuantitas target ?
Berapa yang terealisasi pada kolom 4 apakah sama atau lebih atau kurang
bila terealisasi 16 maka ditulis 16, bila ditengah tahun ada tambahar ngajar bisa sks ditambahkan </t>
        </r>
      </text>
    </comment>
    <comment ref="N6" authorId="0" shapeId="0">
      <text>
        <r>
          <rPr>
            <b/>
            <sz val="8"/>
            <color indexed="81"/>
            <rFont val="Tahoma"/>
            <family val="2"/>
          </rPr>
          <t>Surata:</t>
        </r>
        <r>
          <rPr>
            <sz val="8"/>
            <color indexed="81"/>
            <rFont val="Tahoma"/>
            <family val="2"/>
          </rPr>
          <t xml:space="preserve">
berapa bulan bisa diselesaikan, bisa 1 bln, 2 bln (dibawah 12 buln)
</t>
        </r>
      </text>
    </comment>
    <comment ref="B19" authorId="0" shapeId="0">
      <text>
        <r>
          <rPr>
            <b/>
            <sz val="8"/>
            <color indexed="81"/>
            <rFont val="Tahoma"/>
            <family val="2"/>
          </rPr>
          <t>Surata:</t>
        </r>
        <r>
          <rPr>
            <sz val="8"/>
            <color indexed="81"/>
            <rFont val="Tahoma"/>
            <family val="2"/>
          </rPr>
          <t xml:space="preserve">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R19" authorId="0" shapeId="0">
      <text>
        <r>
          <rPr>
            <b/>
            <sz val="8"/>
            <color indexed="81"/>
            <rFont val="Tahoma"/>
            <family val="2"/>
          </rPr>
          <t>Surata:</t>
        </r>
        <r>
          <rPr>
            <sz val="8"/>
            <color indexed="81"/>
            <rFont val="Tahoma"/>
            <family val="2"/>
          </rPr>
          <t xml:space="preserve">
tugas tambahan 1-3 nilai 2
3-6 nilai 3</t>
        </r>
      </text>
    </comment>
    <comment ref="B21" authorId="0" shapeId="0">
      <text>
        <r>
          <rPr>
            <b/>
            <sz val="8"/>
            <color indexed="81"/>
            <rFont val="Tahoma"/>
            <family val="2"/>
          </rPr>
          <t>Surata:</t>
        </r>
        <r>
          <rPr>
            <sz val="8"/>
            <color indexed="81"/>
            <rFont val="Tahoma"/>
            <family val="2"/>
          </rPr>
          <t xml:space="preserve">
sesuatu penemuan baru yg berhubungan dgn instansinya buat program
Apabila seorang PNS pada tahun berjalan menemukan sesuatu yg baru dan berkaitan dengan tugas pokoknya serta dapat dibuktikan dengan surat keterangan dari:
 1. Unit kerja setingkat Eselon II
 2. Pejabat Pembina Kepegawaian
 3. Presiden
</t>
        </r>
      </text>
    </comment>
    <comment ref="R24" authorId="0" shapeId="0">
      <text>
        <r>
          <rPr>
            <b/>
            <sz val="8"/>
            <color indexed="81"/>
            <rFont val="Tahoma"/>
            <family val="2"/>
          </rPr>
          <t>Surata:</t>
        </r>
        <r>
          <rPr>
            <sz val="8"/>
            <color indexed="81"/>
            <rFont val="Tahoma"/>
            <family val="2"/>
          </rPr>
          <t xml:space="preserve">
NILAI SKP INI HARUS DIATAS 50
SELANJUTNYA AKAN DIKALIKAN 60% SEBAGAI NILAI SKP</t>
        </r>
      </text>
    </comment>
  </commentList>
</comments>
</file>

<file path=xl/comments3.xml><?xml version="1.0" encoding="utf-8"?>
<comments xmlns="http://schemas.openxmlformats.org/spreadsheetml/2006/main">
  <authors>
    <author>Surata</author>
  </authors>
  <commentList>
    <comment ref="F3" authorId="0" shapeId="0">
      <text>
        <r>
          <rPr>
            <b/>
            <sz val="8"/>
            <color indexed="81"/>
            <rFont val="Tahoma"/>
            <family val="2"/>
          </rPr>
          <t xml:space="preserve">Surata:
</t>
        </r>
        <r>
          <rPr>
            <sz val="8"/>
            <color indexed="81"/>
            <rFont val="Tahoma"/>
            <family val="2"/>
          </rPr>
          <t xml:space="preserve">
nilai sasaran kerja</t>
        </r>
      </text>
    </comment>
  </commentList>
</comments>
</file>

<file path=xl/sharedStrings.xml><?xml version="1.0" encoding="utf-8"?>
<sst xmlns="http://schemas.openxmlformats.org/spreadsheetml/2006/main" count="298" uniqueCount="213">
  <si>
    <t>FORMULIR SASARAN KERJA</t>
  </si>
  <si>
    <t>PEGAWAI NEGERI SIPIL</t>
  </si>
  <si>
    <t>NO</t>
  </si>
  <si>
    <t>I. PEJABAT PENILAI</t>
  </si>
  <si>
    <t>II. PEGAWAI NEGERI SIPIL YANG DINILAI</t>
  </si>
  <si>
    <t>Nama</t>
  </si>
  <si>
    <t>NIP</t>
  </si>
  <si>
    <t>Jabatan</t>
  </si>
  <si>
    <t>Unit Kerja</t>
  </si>
  <si>
    <t>Pangkat/Gol.Ruang</t>
  </si>
  <si>
    <t>TARGET</t>
  </si>
  <si>
    <t>KUAL/MUTU</t>
  </si>
  <si>
    <t>WAKTU</t>
  </si>
  <si>
    <t>BIAYA</t>
  </si>
  <si>
    <t>Pegawai Negeri Sipil Yang Dinilai</t>
  </si>
  <si>
    <t>REALISASI</t>
  </si>
  <si>
    <t>PENGHITUNGAN</t>
  </si>
  <si>
    <t>Kual/Mutu</t>
  </si>
  <si>
    <t>Waktu</t>
  </si>
  <si>
    <t>Biaya</t>
  </si>
  <si>
    <t>Nilai Capaian SKP</t>
  </si>
  <si>
    <t>PENILAIAN CAPAIAN SASARAN KERJA</t>
  </si>
  <si>
    <t>II. TUGAS TAMBAHAN DAN KREATIVITAS/UNSUR PENUNJANG :</t>
  </si>
  <si>
    <t>NILAI CAPAIAN SKP</t>
  </si>
  <si>
    <t>AK</t>
  </si>
  <si>
    <t>Catatan :</t>
  </si>
  <si>
    <t>* AK Bagi PNS yang memangku jabatan fungsional tertentu</t>
  </si>
  <si>
    <t>KUANT/OUTPUT</t>
  </si>
  <si>
    <t>Kuant/ Output</t>
  </si>
  <si>
    <t>Pejabat Penilai,</t>
  </si>
  <si>
    <t>III. KEGIATAN TUGAS JABATAN</t>
  </si>
  <si>
    <t>I. Kegiatan Tugas  Jabatan</t>
  </si>
  <si>
    <t>-</t>
  </si>
  <si>
    <t>(tugas tambahan)</t>
  </si>
  <si>
    <t>(kreatifitas)</t>
  </si>
  <si>
    <t>kuantitas</t>
  </si>
  <si>
    <t>kualitas</t>
  </si>
  <si>
    <t>waktu</t>
  </si>
  <si>
    <t>biaya</t>
  </si>
  <si>
    <t>(76-((((1.76*G8-N8)/G8)*100)-100))</t>
  </si>
  <si>
    <t>(76-((((1.76*I8-P8)/I8)*100)-100))</t>
  </si>
  <si>
    <t>persen waktu</t>
  </si>
  <si>
    <t>persen biaya</t>
  </si>
  <si>
    <t>(1.76*G8-N8)/G8)*100)</t>
  </si>
  <si>
    <t>(1.76*I8-P8)/I8)*100)</t>
  </si>
  <si>
    <t>RW&lt;24</t>
  </si>
  <si>
    <t>RW&gt;24</t>
  </si>
  <si>
    <t>RB&lt;24</t>
  </si>
  <si>
    <t>RB&gt;24</t>
  </si>
  <si>
    <t>bln</t>
  </si>
  <si>
    <t>Jangka Waktu Penilaian  1 Januari s.d. 31 Desember 2014</t>
  </si>
  <si>
    <t>Lektor</t>
  </si>
  <si>
    <t xml:space="preserve"> </t>
  </si>
  <si>
    <t>UNSUR YANG DINILAI</t>
  </si>
  <si>
    <t>x</t>
  </si>
  <si>
    <t>1. Orientasi Pelayanan</t>
  </si>
  <si>
    <t>2. Integritas</t>
  </si>
  <si>
    <t>3. Komitmen</t>
  </si>
  <si>
    <t>4. Disiplin</t>
  </si>
  <si>
    <t>5. Kerjasama</t>
  </si>
  <si>
    <t>6. Kepemimpinan</t>
  </si>
  <si>
    <t>Jumlah</t>
  </si>
  <si>
    <t xml:space="preserve">Untuk menilai kualitas output, digunakan kriteria sbb : </t>
  </si>
  <si>
    <t>Kriteria Nilai</t>
  </si>
  <si>
    <t>Keterangan</t>
  </si>
  <si>
    <t>91 - 100</t>
  </si>
  <si>
    <t>Hasil kerja sempurna, tidak ada kesalahan, tidak ada revisi, dan pelayanan di atas standar yg ditentukan dll.</t>
  </si>
  <si>
    <t>76 - 90</t>
  </si>
  <si>
    <t xml:space="preserve">Hasil kerja mempunya 1 atau 2 kesalahan kecil, tidak ada kesalahan besar, revisi, dan pelayanan sesuai standar yg telah ditentukan dll. </t>
  </si>
  <si>
    <t>61 - 75</t>
  </si>
  <si>
    <t>Hasil kerja mempunyai 3 atau 4 kesalahan kecil, dan tidak ada kesalahan besar, revisi, dan pelayanan cukup memenuhi standar yg ditentukan</t>
  </si>
  <si>
    <t>51 -60</t>
  </si>
  <si>
    <t>Hasil kerja mempunyai 5 kesalahan kecil dan ada kesalahan besar, revisi, dan pelayanan tidak cukup memenuhi standar yg ditentukan dll.</t>
  </si>
  <si>
    <t>50 ke bawah</t>
  </si>
  <si>
    <t>Hasil kerja mempunyai lebih dari 5 kesalahan kecil dan ada kesalahan besar, kurang memuaskan, revisi, pelayanan di bawah standar yg ditentukan dll.</t>
  </si>
  <si>
    <t>PENILAIAN TUGAS TAMBAHAN</t>
  </si>
  <si>
    <t>PNS yg diberikan tugas lain atau tugas tambahan oleh atasan langsungnya dan dapat dibuktikan dengan surat keterangan (anak lampiran I-c) maka akan diberikan nilai tugas tambahan</t>
  </si>
  <si>
    <t>No</t>
  </si>
  <si>
    <t>Tugas Tambahan diluar tugas pokoknya</t>
  </si>
  <si>
    <t>Nilai</t>
  </si>
  <si>
    <t>1.</t>
  </si>
  <si>
    <t>Tugas tambahan yg dilakukan dalam 1 tahun sebanyak 1-3 kegiatan</t>
  </si>
  <si>
    <t>2.</t>
  </si>
  <si>
    <t>Tugas tambahan yg dilakukan dalam 1 tahun sebanyak 4-6 kegiatan</t>
  </si>
  <si>
    <t>3.</t>
  </si>
  <si>
    <t>Tugas tambahan yg dilakukan dalam 1 tahun sebanyak 7 kegiatan atau lebih</t>
  </si>
  <si>
    <t>NAMA PANGKAT/GOLONGAN/JABATAN/JABATAN DOSEN</t>
  </si>
  <si>
    <t>NO.</t>
  </si>
  <si>
    <t>NAMA PANGKAT</t>
  </si>
  <si>
    <t>GOL/ RUANG</t>
  </si>
  <si>
    <t>JABATAN DOSEN</t>
  </si>
  <si>
    <t>Pembina Utama</t>
  </si>
  <si>
    <t>IV/e</t>
  </si>
  <si>
    <t>Guru Besar</t>
  </si>
  <si>
    <t>Pembina Utama Madya</t>
  </si>
  <si>
    <t>IV/d</t>
  </si>
  <si>
    <t>Pembina Utama Muda</t>
  </si>
  <si>
    <t>IV/c</t>
  </si>
  <si>
    <t>Pembina Tingkat I</t>
  </si>
  <si>
    <t>IV/b</t>
  </si>
  <si>
    <t>Lektor Kepala</t>
  </si>
  <si>
    <t>Pembina</t>
  </si>
  <si>
    <t>IV/a</t>
  </si>
  <si>
    <t>Penata Tingkat I</t>
  </si>
  <si>
    <t>III/d</t>
  </si>
  <si>
    <t xml:space="preserve">Penata </t>
  </si>
  <si>
    <t>III/c</t>
  </si>
  <si>
    <t>Penata Muda Tingkat I</t>
  </si>
  <si>
    <t>III/b</t>
  </si>
  <si>
    <t>Asisten Ahli</t>
  </si>
  <si>
    <t xml:space="preserve">Penata Muda </t>
  </si>
  <si>
    <t>III/a</t>
  </si>
  <si>
    <t>Pengatur Tingkat I</t>
  </si>
  <si>
    <t>II/d</t>
  </si>
  <si>
    <t xml:space="preserve">Pengatur </t>
  </si>
  <si>
    <t>II/c</t>
  </si>
  <si>
    <t>Pengatur Muda Tingkat I</t>
  </si>
  <si>
    <t>II/b</t>
  </si>
  <si>
    <t xml:space="preserve">Pengatur Muda </t>
  </si>
  <si>
    <t>II/a</t>
  </si>
  <si>
    <t>Juru Tingkat I</t>
  </si>
  <si>
    <t>I/d</t>
  </si>
  <si>
    <t xml:space="preserve">Juru </t>
  </si>
  <si>
    <t>I/c</t>
  </si>
  <si>
    <t>Juru Muda Tingkat I</t>
  </si>
  <si>
    <t>I/b</t>
  </si>
  <si>
    <t xml:space="preserve">Juru Muda </t>
  </si>
  <si>
    <t>I/a</t>
  </si>
  <si>
    <t>No.</t>
  </si>
  <si>
    <t xml:space="preserve">Kreativitas  </t>
  </si>
  <si>
    <t xml:space="preserve">Nilai </t>
  </si>
  <si>
    <t>Apabila hasil yang ditemukan merupakan sesuatu yang baru dan bermanfaat bagi unit kerjanya dan dibuktikan dengan surat keterangan yang ditandatangani oleh kepala unit kerja atau pejabat eselon II diberikan nilai.</t>
  </si>
  <si>
    <t>Apabila hasil yang ditemukan merupakan sesuatu yang baru dan bermanfaat bagi organisasinya serta dibuktikan dengan surat keterangan yang ditandatangani oleh pejabat eselon I atau pimpinan instansi yang setingkat diberikan nilai.</t>
  </si>
  <si>
    <t xml:space="preserve">Apabila hasil yang ditemukan merupakan sesuatu yang baru dan bermanfaat bagi Negara serta dibuktikan dengan surat keterangan yang ditandatangani oleh pimpinan instansi yang tertinggi diberikan nilai. </t>
  </si>
  <si>
    <t>Universitas Brawijaya</t>
  </si>
  <si>
    <t xml:space="preserve">     4.</t>
  </si>
  <si>
    <t>6. TANGGAPAN PEJABAT PENILAI</t>
  </si>
  <si>
    <t xml:space="preserve">a. Sasaran Kerja Pegawai (SKP)             </t>
  </si>
  <si>
    <t xml:space="preserve">    ATAS KEBERATAN</t>
  </si>
  <si>
    <t>b. Perilaku Kerja</t>
  </si>
  <si>
    <t>7. Jumlah</t>
  </si>
  <si>
    <t>Tanggal, ………………….</t>
  </si>
  <si>
    <t>8. Nilai rata – rata</t>
  </si>
  <si>
    <t>7. KEPUTUSAN ATASAN PEJABAT</t>
  </si>
  <si>
    <t>9. Nilai Perilaku Kerja</t>
  </si>
  <si>
    <t xml:space="preserve">    PENILAI ATAS KEBERATAN</t>
  </si>
  <si>
    <t>NILAI PRESTASI KERJA</t>
  </si>
  <si>
    <t>5. KEBERATAN DARI PEGAWAI NEGERI</t>
  </si>
  <si>
    <t xml:space="preserve">    SIPIL YANG DINILAI  (APABILA ADA)</t>
  </si>
  <si>
    <t>8.</t>
  </si>
  <si>
    <t>REKOMENDASI</t>
  </si>
  <si>
    <t>DAPAT DIPROMOSIKAN</t>
  </si>
  <si>
    <t>PENILAIAN PRESTASI KERJA</t>
  </si>
  <si>
    <t>INSTANSI :</t>
  </si>
  <si>
    <t>JANGKA WAKTU PENILAIAN</t>
  </si>
  <si>
    <t>BULAN</t>
  </si>
  <si>
    <t>: Januari s/d 31 Desember 2014</t>
  </si>
  <si>
    <t xml:space="preserve">     1.</t>
  </si>
  <si>
    <t>PNS YANG DINILAI</t>
  </si>
  <si>
    <r>
      <t>a.</t>
    </r>
    <r>
      <rPr>
        <sz val="7"/>
        <rFont val="Times New Roman"/>
        <family val="1"/>
      </rPr>
      <t xml:space="preserve">      </t>
    </r>
    <r>
      <rPr>
        <sz val="11"/>
        <rFont val="Times New Roman"/>
        <family val="1"/>
      </rPr>
      <t>N a m a</t>
    </r>
  </si>
  <si>
    <t>9. DIBUAT TANGGAL, …………..</t>
  </si>
  <si>
    <r>
      <t>b.</t>
    </r>
    <r>
      <rPr>
        <sz val="7"/>
        <rFont val="Times New Roman"/>
        <family val="1"/>
      </rPr>
      <t xml:space="preserve">      </t>
    </r>
    <r>
      <rPr>
        <sz val="11"/>
        <rFont val="Times New Roman"/>
        <family val="1"/>
      </rPr>
      <t>N I P</t>
    </r>
  </si>
  <si>
    <t>PEJABAT PENILAI</t>
  </si>
  <si>
    <r>
      <t>c.</t>
    </r>
    <r>
      <rPr>
        <sz val="7"/>
        <rFont val="Times New Roman"/>
        <family val="1"/>
      </rPr>
      <t xml:space="preserve">      </t>
    </r>
    <r>
      <rPr>
        <sz val="11"/>
        <rFont val="Times New Roman"/>
        <family val="1"/>
      </rPr>
      <t>Pangkat, Golongan ruang, TMT</t>
    </r>
  </si>
  <si>
    <r>
      <t>d.</t>
    </r>
    <r>
      <rPr>
        <sz val="7"/>
        <rFont val="Times New Roman"/>
        <family val="1"/>
      </rPr>
      <t xml:space="preserve">      </t>
    </r>
    <r>
      <rPr>
        <sz val="11"/>
        <rFont val="Times New Roman"/>
        <family val="1"/>
      </rPr>
      <t>Jabatan/Pekerjaan</t>
    </r>
  </si>
  <si>
    <r>
      <t>e.</t>
    </r>
    <r>
      <rPr>
        <sz val="7"/>
        <rFont val="Times New Roman"/>
        <family val="1"/>
      </rPr>
      <t xml:space="preserve">      </t>
    </r>
    <r>
      <rPr>
        <sz val="11"/>
        <rFont val="Times New Roman"/>
        <family val="1"/>
      </rPr>
      <t>Unit Organisasi</t>
    </r>
  </si>
  <si>
    <t xml:space="preserve">     2.</t>
  </si>
  <si>
    <t>10.</t>
  </si>
  <si>
    <t>DITERIMA TANGGAL, …………</t>
  </si>
  <si>
    <t>PEGAWAI NEGERI SIPIL YANG DINILAI</t>
  </si>
  <si>
    <t>11.DITERIMA TANGGAL, ....................</t>
  </si>
  <si>
    <t xml:space="preserve">     3.</t>
  </si>
  <si>
    <t>ATASAN PEJABAT PENILAI</t>
  </si>
  <si>
    <t>UNIVERSITAS BRAWIJAYA</t>
  </si>
  <si>
    <t>Malang, 31 Desember 2014</t>
  </si>
  <si>
    <t>&gt;&gt;</t>
  </si>
  <si>
    <t xml:space="preserve">Target </t>
  </si>
  <si>
    <t>2 Tahun</t>
  </si>
  <si>
    <t>Per SMTR</t>
  </si>
  <si>
    <t>Batas Kepatutan</t>
  </si>
  <si>
    <t>Maksimum 12 sks/smt</t>
  </si>
  <si>
    <t>1 kegiatan/smt</t>
  </si>
  <si>
    <t>4 mhs/smt</t>
  </si>
  <si>
    <t>10 mhs/smt</t>
  </si>
  <si>
    <t>1 karya/smt</t>
  </si>
  <si>
    <t>1 laporan penelitian/smt</t>
  </si>
  <si>
    <t>1 jurnal/smt</t>
  </si>
  <si>
    <t xml:space="preserve">Lektor </t>
  </si>
  <si>
    <t>Melaksanakan Literature Review I</t>
  </si>
  <si>
    <t>Bln</t>
  </si>
  <si>
    <t>Melaksanakan Literature Review II</t>
  </si>
  <si>
    <t>Literature</t>
  </si>
  <si>
    <t>Research Design I</t>
  </si>
  <si>
    <t>Design Research</t>
  </si>
  <si>
    <t>Research Design II</t>
  </si>
  <si>
    <t>Quesioner Sub Topik</t>
  </si>
  <si>
    <t>Proposal Defence</t>
  </si>
  <si>
    <t>Ujian</t>
  </si>
  <si>
    <t>Revisi Proposal</t>
  </si>
  <si>
    <t>Bab</t>
  </si>
  <si>
    <t>SAPARILA WOROKINASIH , S.Sos., M.Si.</t>
  </si>
  <si>
    <t>197503052006042001</t>
  </si>
  <si>
    <t>Penata Muda TK. I, III/b</t>
  </si>
  <si>
    <t>Jurusan Administrasi Bisnis Universitas Brawijaya</t>
  </si>
  <si>
    <t>Ketua Jurusan Administrasi Bisnis</t>
  </si>
  <si>
    <t>195308101981032012</t>
  </si>
  <si>
    <t>Prof.Dr.Dra. ENDANG SITI ASTUTI , M.Si.</t>
  </si>
  <si>
    <t>Pembina Utama Madya / IV/d</t>
  </si>
  <si>
    <t>Malang, 5 Januari 2014</t>
  </si>
  <si>
    <t>197105101998031004</t>
  </si>
  <si>
    <t>Dr. MUJIBUR RAHMAN KHAIRUL MULUK , S.Sos., M.Si.</t>
  </si>
  <si>
    <t>PEMBINA  /GOL. IV/a</t>
  </si>
  <si>
    <t>PEMBANTU DEKAN I FAKULTAS ILMU ADMINISTRASI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</si>
</sst>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
    <numFmt numFmtId="165" formatCode="0.0000"/>
  </numFmts>
  <fonts count="45">
    <font>
      <sz val="10"/>
      <name val="Arial"/>
    </font>
    <font>
      <sz val="8"/>
      <name val="Arial"/>
      <family val="2"/>
    </font>
    <font>
      <sz val="10"/>
      <name val="Arial Narrow"/>
      <family val="2"/>
    </font>
    <font>
      <b/>
      <sz val="12"/>
      <name val="Antique Olive Compact"/>
      <family val="2"/>
    </font>
    <font>
      <b/>
      <sz val="12"/>
      <name val="Antique Olive Compact"/>
    </font>
    <font>
      <sz val="10"/>
      <name val="Arial"/>
      <family val="2"/>
    </font>
    <font>
      <sz val="8"/>
      <color indexed="81"/>
      <name val="Tahoma"/>
      <family val="2"/>
    </font>
    <font>
      <b/>
      <sz val="8"/>
      <color indexed="81"/>
      <name val="Tahoma"/>
      <family val="2"/>
    </font>
    <font>
      <sz val="11"/>
      <name val="Arial Narrow"/>
      <family val="2"/>
    </font>
    <font>
      <b/>
      <sz val="11"/>
      <name val="Arial"/>
      <family val="2"/>
    </font>
    <font>
      <sz val="11"/>
      <name val="Arial"/>
      <family val="2"/>
    </font>
    <font>
      <u/>
      <sz val="11"/>
      <name val="Arial"/>
      <family val="2"/>
    </font>
    <font>
      <sz val="14"/>
      <name val="Arial"/>
      <family val="2"/>
    </font>
    <font>
      <sz val="14"/>
      <name val="Trebuchet MS"/>
      <family val="2"/>
    </font>
    <font>
      <sz val="12"/>
      <name val="Trebuchet MS"/>
      <family val="2"/>
    </font>
    <font>
      <sz val="9"/>
      <color indexed="81"/>
      <name val="Tahoma"/>
      <family val="2"/>
    </font>
    <font>
      <sz val="16"/>
      <color rgb="FF000000"/>
      <name val="Berlin Sans FB"/>
      <family val="2"/>
    </font>
    <font>
      <b/>
      <sz val="14"/>
      <color theme="1"/>
      <name val="Calibri"/>
      <family val="2"/>
    </font>
    <font>
      <sz val="14"/>
      <color theme="1"/>
      <name val="Calibri"/>
      <family val="2"/>
    </font>
    <font>
      <sz val="14"/>
      <color rgb="FFFF0000"/>
      <name val="Berlin Sans FB Demi"/>
      <family val="2"/>
    </font>
    <font>
      <sz val="14"/>
      <color rgb="FF000000"/>
      <name val="Calibri"/>
      <family val="2"/>
    </font>
    <font>
      <b/>
      <sz val="16"/>
      <color theme="1"/>
      <name val="Calibri"/>
      <family val="2"/>
    </font>
    <font>
      <sz val="16"/>
      <color theme="1"/>
      <name val="Arial"/>
      <family val="2"/>
    </font>
    <font>
      <sz val="16"/>
      <color theme="1"/>
      <name val="Calibri"/>
      <family val="2"/>
    </font>
    <font>
      <b/>
      <sz val="9"/>
      <color indexed="81"/>
      <name val="Tahoma"/>
      <family val="2"/>
    </font>
    <font>
      <b/>
      <sz val="12"/>
      <name val="Trebuchet MS"/>
      <family val="2"/>
    </font>
    <font>
      <sz val="12"/>
      <color theme="1"/>
      <name val="Trebuchet MS"/>
      <family val="2"/>
    </font>
    <font>
      <sz val="14"/>
      <color theme="1"/>
      <name val="Trebuchet MS"/>
      <family val="2"/>
    </font>
    <font>
      <b/>
      <sz val="14"/>
      <color theme="1"/>
      <name val="Trebuchet MS"/>
      <family val="2"/>
    </font>
    <font>
      <sz val="12"/>
      <name val="Arial"/>
      <family val="2"/>
    </font>
    <font>
      <sz val="12"/>
      <color theme="1"/>
      <name val="Arial"/>
      <family val="2"/>
    </font>
    <font>
      <sz val="10"/>
      <color theme="1"/>
      <name val="Arial"/>
      <family val="2"/>
    </font>
    <font>
      <b/>
      <sz val="12"/>
      <name val="Times New Roman"/>
      <family val="1"/>
    </font>
    <font>
      <b/>
      <sz val="11"/>
      <name val="Times New Roman"/>
      <family val="1"/>
    </font>
    <font>
      <sz val="12"/>
      <name val="Times New Roman"/>
      <family val="1"/>
    </font>
    <font>
      <sz val="11"/>
      <name val="Times New Roman"/>
      <family val="1"/>
    </font>
    <font>
      <b/>
      <sz val="10"/>
      <name val="Arial"/>
      <family val="2"/>
    </font>
    <font>
      <b/>
      <sz val="14"/>
      <name val="Times New Roman"/>
      <family val="1"/>
    </font>
    <font>
      <sz val="7"/>
      <name val="Times New Roman"/>
      <family val="1"/>
    </font>
    <font>
      <b/>
      <u/>
      <sz val="12"/>
      <name val="Times New Roman"/>
      <family val="1"/>
    </font>
    <font>
      <sz val="10"/>
      <name val="Times New Roman"/>
      <family val="1"/>
    </font>
    <font>
      <u/>
      <sz val="10"/>
      <color theme="10"/>
      <name val="Arial"/>
      <family val="2"/>
    </font>
    <font>
      <b/>
      <sz val="10"/>
      <name val="Times New Roman"/>
      <family val="1"/>
    </font>
    <font>
      <u/>
      <sz val="10"/>
      <name val="Arial"/>
      <family val="2"/>
    </font>
    <font>
      <b/>
      <sz val="11"/>
      <name val="Arial Narrow"/>
      <family val="2"/>
    </font>
  </fonts>
  <fills count="11">
    <fill>
      <patternFill patternType="none"/>
    </fill>
    <fill>
      <patternFill patternType="gray125"/>
    </fill>
    <fill>
      <patternFill patternType="solid">
        <fgColor indexed="22"/>
        <bgColor indexed="64"/>
      </patternFill>
    </fill>
    <fill>
      <patternFill patternType="solid">
        <fgColor rgb="FFC3D69B"/>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70">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double">
        <color indexed="64"/>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bottom/>
      <diagonal/>
    </border>
    <border>
      <left style="medium">
        <color rgb="FF000000"/>
      </left>
      <right/>
      <top style="thin">
        <color indexed="64"/>
      </top>
      <bottom style="medium">
        <color indexed="64"/>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rgb="FF000000"/>
      </left>
      <right/>
      <top/>
      <bottom style="medium">
        <color rgb="FF000000"/>
      </bottom>
      <diagonal/>
    </border>
    <border>
      <left style="medium">
        <color indexed="64"/>
      </left>
      <right style="medium">
        <color indexed="64"/>
      </right>
      <top style="thin">
        <color indexed="64"/>
      </top>
      <bottom style="medium">
        <color indexed="64"/>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41" fillId="0" borderId="0" applyNumberFormat="0" applyFill="0" applyBorder="0" applyAlignment="0" applyProtection="0"/>
  </cellStyleXfs>
  <cellXfs count="278">
    <xf numFmtId="0" fontId="0" fillId="0" borderId="0" xfId="0"/>
    <xf numFmtId="0" fontId="2" fillId="0" borderId="0" xfId="0" applyFont="1" applyAlignment="1">
      <alignment vertical="center"/>
    </xf>
    <xf numFmtId="0" fontId="2" fillId="0" borderId="0" xfId="0" quotePrefix="1" applyFont="1" applyAlignment="1">
      <alignment vertical="center"/>
    </xf>
    <xf numFmtId="0" fontId="2" fillId="0" borderId="0" xfId="0" applyNumberFormat="1" applyFont="1" applyAlignment="1">
      <alignment vertical="center"/>
    </xf>
    <xf numFmtId="0" fontId="5" fillId="0" borderId="0" xfId="0" quotePrefix="1" applyFont="1"/>
    <xf numFmtId="0" fontId="5" fillId="0" borderId="0" xfId="0" applyFont="1"/>
    <xf numFmtId="41" fontId="2" fillId="0" borderId="0" xfId="0" applyNumberFormat="1" applyFont="1" applyAlignment="1">
      <alignment vertical="center"/>
    </xf>
    <xf numFmtId="165" fontId="2" fillId="0" borderId="0" xfId="0" quotePrefix="1" applyNumberFormat="1" applyFont="1" applyAlignment="1">
      <alignment vertical="center"/>
    </xf>
    <xf numFmtId="165" fontId="2" fillId="0" borderId="0" xfId="0" applyNumberFormat="1" applyFont="1" applyAlignment="1">
      <alignment vertical="center"/>
    </xf>
    <xf numFmtId="0" fontId="10" fillId="0" borderId="0" xfId="0" applyFont="1"/>
    <xf numFmtId="0" fontId="16" fillId="0" borderId="0" xfId="0" applyFont="1"/>
    <xf numFmtId="0" fontId="17" fillId="3" borderId="8" xfId="0" applyFont="1" applyFill="1" applyBorder="1" applyAlignment="1">
      <alignment horizontal="center" vertical="top" wrapText="1"/>
    </xf>
    <xf numFmtId="0" fontId="19" fillId="0" borderId="0" xfId="0" applyFont="1"/>
    <xf numFmtId="0" fontId="12" fillId="0" borderId="0" xfId="0" applyFont="1"/>
    <xf numFmtId="0" fontId="22" fillId="0" borderId="0" xfId="0" applyFont="1"/>
    <xf numFmtId="0" fontId="18" fillId="4" borderId="10" xfId="0" applyFont="1" applyFill="1" applyBorder="1" applyAlignment="1">
      <alignment vertical="center" wrapText="1"/>
    </xf>
    <xf numFmtId="0" fontId="18" fillId="4" borderId="9"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8" fillId="4" borderId="10" xfId="0" applyFont="1" applyFill="1" applyBorder="1" applyAlignment="1">
      <alignment horizontal="left" vertical="center" wrapText="1"/>
    </xf>
    <xf numFmtId="0" fontId="21" fillId="6" borderId="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9" xfId="0" applyFont="1" applyFill="1" applyBorder="1" applyAlignment="1">
      <alignment horizontal="justify" vertical="center" wrapText="1"/>
    </xf>
    <xf numFmtId="0" fontId="23" fillId="5" borderId="10" xfId="0" applyFont="1" applyFill="1" applyBorder="1" applyAlignment="1">
      <alignment horizontal="center" vertical="center" wrapText="1"/>
    </xf>
    <xf numFmtId="0" fontId="23" fillId="5" borderId="10" xfId="0" applyFont="1" applyFill="1" applyBorder="1" applyAlignment="1">
      <alignment horizontal="justify" vertical="center" wrapText="1"/>
    </xf>
    <xf numFmtId="0" fontId="23" fillId="4" borderId="10" xfId="0" applyFont="1" applyFill="1" applyBorder="1" applyAlignment="1">
      <alignment horizontal="center" vertical="center" wrapText="1"/>
    </xf>
    <xf numFmtId="0" fontId="23" fillId="4" borderId="10" xfId="0" applyFont="1" applyFill="1" applyBorder="1" applyAlignment="1">
      <alignment horizontal="justify" vertical="center" wrapText="1"/>
    </xf>
    <xf numFmtId="0" fontId="17" fillId="3" borderId="8" xfId="0" applyFont="1" applyFill="1" applyBorder="1" applyAlignment="1">
      <alignment horizontal="center" vertical="center" wrapText="1"/>
    </xf>
    <xf numFmtId="0" fontId="18" fillId="4" borderId="9" xfId="0" applyFont="1" applyFill="1" applyBorder="1" applyAlignment="1">
      <alignment vertical="center" wrapText="1"/>
    </xf>
    <xf numFmtId="0" fontId="18" fillId="5" borderId="10" xfId="0" applyFont="1" applyFill="1" applyBorder="1" applyAlignment="1">
      <alignment vertical="center" wrapText="1"/>
    </xf>
    <xf numFmtId="0" fontId="25" fillId="0" borderId="0" xfId="0" applyFont="1"/>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6" fillId="0" borderId="13" xfId="0" applyFont="1" applyBorder="1" applyAlignment="1">
      <alignment horizontal="center" vertical="center"/>
    </xf>
    <xf numFmtId="0" fontId="27" fillId="7" borderId="14" xfId="0" applyFont="1" applyFill="1" applyBorder="1" applyAlignment="1">
      <alignment horizontal="left" vertical="center"/>
    </xf>
    <xf numFmtId="0" fontId="27" fillId="0" borderId="14" xfId="0" applyFont="1" applyBorder="1" applyAlignment="1">
      <alignment horizontal="center" vertical="center"/>
    </xf>
    <xf numFmtId="0" fontId="26" fillId="0" borderId="16" xfId="0" applyFont="1" applyBorder="1" applyAlignment="1">
      <alignment horizontal="center" vertical="center"/>
    </xf>
    <xf numFmtId="0" fontId="27" fillId="7" borderId="17" xfId="0" applyFont="1" applyFill="1" applyBorder="1" applyAlignment="1">
      <alignment horizontal="left" vertical="center"/>
    </xf>
    <xf numFmtId="0" fontId="27" fillId="0" borderId="17" xfId="0" applyFont="1" applyBorder="1" applyAlignment="1">
      <alignment horizontal="center" vertical="center"/>
    </xf>
    <xf numFmtId="0" fontId="28" fillId="0" borderId="15" xfId="0" applyFont="1" applyBorder="1" applyAlignment="1">
      <alignment horizontal="left" vertical="center" wrapText="1"/>
    </xf>
    <xf numFmtId="0" fontId="26" fillId="0" borderId="19" xfId="0" applyFont="1" applyBorder="1" applyAlignment="1">
      <alignment horizontal="center" vertical="center"/>
    </xf>
    <xf numFmtId="0" fontId="27" fillId="7" borderId="6" xfId="0" applyFont="1" applyFill="1" applyBorder="1" applyAlignment="1">
      <alignment horizontal="left" vertical="center"/>
    </xf>
    <xf numFmtId="0" fontId="27" fillId="0" borderId="6" xfId="0" applyFont="1" applyBorder="1" applyAlignment="1">
      <alignment horizontal="center" vertical="center"/>
    </xf>
    <xf numFmtId="0" fontId="28" fillId="0" borderId="7" xfId="0" applyFont="1" applyBorder="1" applyAlignment="1">
      <alignment horizontal="left" vertical="center" wrapText="1"/>
    </xf>
    <xf numFmtId="0" fontId="28" fillId="0" borderId="18" xfId="0" applyFont="1" applyBorder="1" applyAlignment="1">
      <alignment horizontal="left" vertical="center" wrapText="1"/>
    </xf>
    <xf numFmtId="0" fontId="14" fillId="0" borderId="13" xfId="0" applyFont="1" applyBorder="1" applyAlignment="1">
      <alignment horizontal="center" vertical="center"/>
    </xf>
    <xf numFmtId="0" fontId="14" fillId="0" borderId="14" xfId="0" applyFont="1" applyBorder="1" applyAlignment="1">
      <alignment horizontal="left"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4" fillId="0" borderId="6" xfId="0" applyFont="1" applyBorder="1" applyAlignment="1">
      <alignment horizontal="left" vertical="center"/>
    </xf>
    <xf numFmtId="0" fontId="14" fillId="0" borderId="6" xfId="0" applyFont="1" applyBorder="1" applyAlignment="1">
      <alignment horizontal="center" vertical="center"/>
    </xf>
    <xf numFmtId="0" fontId="14" fillId="0" borderId="6" xfId="0" quotePrefix="1"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left" vertical="center"/>
    </xf>
    <xf numFmtId="0" fontId="14" fillId="0" borderId="17" xfId="0" applyFont="1" applyBorder="1" applyAlignment="1">
      <alignment horizontal="center" vertical="center"/>
    </xf>
    <xf numFmtId="0" fontId="14" fillId="0" borderId="17" xfId="0" quotePrefix="1" applyFont="1" applyBorder="1" applyAlignment="1">
      <alignment horizontal="center" vertical="center"/>
    </xf>
    <xf numFmtId="0" fontId="29" fillId="0" borderId="22" xfId="0" applyFont="1" applyBorder="1" applyAlignment="1">
      <alignment horizontal="center" vertical="top" wrapText="1"/>
    </xf>
    <xf numFmtId="0" fontId="29" fillId="0" borderId="23" xfId="0" applyFont="1" applyBorder="1" applyAlignment="1">
      <alignment horizontal="justify" vertical="top" wrapText="1"/>
    </xf>
    <xf numFmtId="0" fontId="29" fillId="0" borderId="23" xfId="0" applyFont="1" applyBorder="1" applyAlignment="1">
      <alignment horizontal="center" vertical="top" wrapText="1"/>
    </xf>
    <xf numFmtId="0" fontId="30" fillId="8" borderId="20"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31" fillId="0" borderId="0" xfId="0" applyFont="1" applyAlignment="1">
      <alignment vertical="center"/>
    </xf>
    <xf numFmtId="0" fontId="10" fillId="0" borderId="0" xfId="0" applyFont="1" applyBorder="1" applyAlignment="1"/>
    <xf numFmtId="0" fontId="10" fillId="0" borderId="24" xfId="0" applyFont="1" applyBorder="1" applyAlignment="1">
      <alignment horizontal="center" vertical="center" wrapText="1"/>
    </xf>
    <xf numFmtId="0" fontId="9" fillId="2" borderId="24" xfId="0" applyFont="1" applyFill="1" applyBorder="1" applyAlignment="1">
      <alignment horizontal="center" vertical="center"/>
    </xf>
    <xf numFmtId="0" fontId="9" fillId="2" borderId="24"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4" xfId="0" applyFont="1" applyBorder="1" applyAlignment="1">
      <alignment horizontal="left" vertical="top" wrapText="1"/>
    </xf>
    <xf numFmtId="0" fontId="8" fillId="0" borderId="24" xfId="0" applyFont="1" applyBorder="1" applyAlignment="1">
      <alignment horizontal="center" vertical="center" wrapText="1"/>
    </xf>
    <xf numFmtId="1" fontId="8" fillId="0" borderId="24" xfId="0" applyNumberFormat="1" applyFont="1" applyBorder="1" applyAlignment="1">
      <alignment horizontal="center" vertical="center"/>
    </xf>
    <xf numFmtId="2" fontId="8" fillId="0" borderId="24" xfId="0" applyNumberFormat="1" applyFont="1" applyBorder="1" applyAlignment="1">
      <alignment horizontal="center" vertical="center"/>
    </xf>
    <xf numFmtId="0" fontId="10" fillId="0" borderId="24" xfId="0" applyFont="1" applyBorder="1" applyAlignment="1">
      <alignment horizontal="center"/>
    </xf>
    <xf numFmtId="0" fontId="9" fillId="0" borderId="24" xfId="0" applyFont="1" applyBorder="1" applyAlignment="1">
      <alignment vertical="center" wrapText="1"/>
    </xf>
    <xf numFmtId="41" fontId="10" fillId="0" borderId="24" xfId="0" applyNumberFormat="1" applyFont="1" applyBorder="1" applyAlignment="1">
      <alignment horizontal="center"/>
    </xf>
    <xf numFmtId="0" fontId="10" fillId="0" borderId="24" xfId="0" applyFont="1" applyBorder="1"/>
    <xf numFmtId="0" fontId="9" fillId="0" borderId="24" xfId="0" applyFont="1" applyBorder="1" applyAlignment="1">
      <alignment horizontal="center" vertical="center" wrapText="1"/>
    </xf>
    <xf numFmtId="0" fontId="10" fillId="9" borderId="24" xfId="0" applyFont="1" applyFill="1" applyBorder="1" applyAlignment="1">
      <alignment horizontal="center"/>
    </xf>
    <xf numFmtId="0" fontId="10" fillId="9" borderId="24" xfId="0" applyFont="1" applyFill="1" applyBorder="1" applyAlignment="1">
      <alignment horizontal="center" vertical="center" wrapText="1"/>
    </xf>
    <xf numFmtId="0" fontId="8" fillId="9" borderId="24" xfId="0" applyFont="1" applyFill="1" applyBorder="1" applyAlignment="1">
      <alignment horizontal="center" vertical="center"/>
    </xf>
    <xf numFmtId="0" fontId="8" fillId="9" borderId="24" xfId="0" applyFont="1" applyFill="1" applyBorder="1" applyAlignment="1">
      <alignment horizontal="center" vertical="center" wrapText="1"/>
    </xf>
    <xf numFmtId="41" fontId="8" fillId="9" borderId="24" xfId="0" applyNumberFormat="1" applyFont="1" applyFill="1" applyBorder="1" applyAlignment="1">
      <alignment horizontal="center" vertical="center"/>
    </xf>
    <xf numFmtId="0" fontId="9" fillId="10" borderId="24" xfId="0" applyFont="1" applyFill="1" applyBorder="1" applyAlignment="1">
      <alignment horizontal="center" vertical="center" wrapText="1"/>
    </xf>
    <xf numFmtId="43" fontId="13" fillId="9" borderId="5" xfId="0" applyNumberFormat="1" applyFont="1" applyFill="1" applyBorder="1" applyAlignment="1">
      <alignment horizontal="center" vertical="center"/>
    </xf>
    <xf numFmtId="0" fontId="32" fillId="9" borderId="32" xfId="0" applyFont="1" applyFill="1" applyBorder="1" applyAlignment="1">
      <alignment horizontal="center" vertical="center" wrapText="1"/>
    </xf>
    <xf numFmtId="43" fontId="32" fillId="9" borderId="38" xfId="0" applyNumberFormat="1" applyFont="1" applyFill="1" applyBorder="1" applyAlignment="1">
      <alignment horizontal="center" vertical="center" wrapText="1"/>
    </xf>
    <xf numFmtId="0" fontId="32" fillId="9" borderId="38" xfId="0" applyFont="1" applyFill="1" applyBorder="1" applyAlignment="1">
      <alignment horizontal="center" vertical="center" wrapText="1"/>
    </xf>
    <xf numFmtId="9" fontId="32" fillId="9" borderId="39" xfId="0" applyNumberFormat="1" applyFont="1" applyFill="1" applyBorder="1" applyAlignment="1">
      <alignment horizontal="center" vertical="center" wrapText="1"/>
    </xf>
    <xf numFmtId="2" fontId="34" fillId="9" borderId="39" xfId="0" applyNumberFormat="1" applyFont="1" applyFill="1" applyBorder="1" applyAlignment="1">
      <alignment horizontal="center" vertical="center" wrapText="1"/>
    </xf>
    <xf numFmtId="164" fontId="34" fillId="9" borderId="48" xfId="0" applyNumberFormat="1" applyFont="1" applyFill="1" applyBorder="1" applyAlignment="1">
      <alignment horizontal="center" vertical="center"/>
    </xf>
    <xf numFmtId="0" fontId="34" fillId="9" borderId="54" xfId="0" applyFont="1" applyFill="1" applyBorder="1" applyAlignment="1">
      <alignment wrapText="1"/>
    </xf>
    <xf numFmtId="0" fontId="34" fillId="9" borderId="52" xfId="0" applyFont="1" applyFill="1" applyBorder="1" applyAlignment="1">
      <alignment horizontal="center" vertical="center" wrapText="1"/>
    </xf>
    <xf numFmtId="2" fontId="34" fillId="9" borderId="59" xfId="0" applyNumberFormat="1" applyFont="1" applyFill="1" applyBorder="1" applyAlignment="1">
      <alignment horizontal="center" vertical="center" wrapText="1"/>
    </xf>
    <xf numFmtId="0" fontId="34" fillId="9" borderId="60" xfId="0" applyFont="1" applyFill="1" applyBorder="1" applyAlignment="1">
      <alignment wrapText="1"/>
    </xf>
    <xf numFmtId="2" fontId="32" fillId="9" borderId="47" xfId="0" applyNumberFormat="1" applyFont="1" applyFill="1" applyBorder="1" applyAlignment="1">
      <alignment horizontal="center" vertical="center" wrapText="1"/>
    </xf>
    <xf numFmtId="0" fontId="32" fillId="9" borderId="55" xfId="0" applyFont="1" applyFill="1" applyBorder="1" applyAlignment="1">
      <alignment horizontal="center" vertical="center" wrapText="1"/>
    </xf>
    <xf numFmtId="9" fontId="32" fillId="9" borderId="21" xfId="0" applyNumberFormat="1" applyFont="1" applyFill="1" applyBorder="1" applyAlignment="1">
      <alignment horizontal="center" vertical="center" wrapText="1"/>
    </xf>
    <xf numFmtId="2" fontId="34" fillId="9" borderId="62" xfId="0" applyNumberFormat="1" applyFont="1" applyFill="1" applyBorder="1" applyAlignment="1">
      <alignment horizontal="center" vertical="center" wrapText="1"/>
    </xf>
    <xf numFmtId="2" fontId="32" fillId="9" borderId="63" xfId="0" applyNumberFormat="1" applyFont="1" applyFill="1" applyBorder="1" applyAlignment="1">
      <alignment horizontal="center" vertical="center" wrapText="1"/>
    </xf>
    <xf numFmtId="164" fontId="32" fillId="9" borderId="20" xfId="0" applyNumberFormat="1" applyFont="1" applyFill="1" applyBorder="1" applyAlignment="1">
      <alignment horizontal="center" vertical="center"/>
    </xf>
    <xf numFmtId="0" fontId="34" fillId="9" borderId="46" xfId="0" applyFont="1" applyFill="1" applyBorder="1" applyAlignment="1">
      <alignment horizontal="center" vertical="center" wrapText="1"/>
    </xf>
    <xf numFmtId="0" fontId="33" fillId="9" borderId="40" xfId="0" applyFont="1" applyFill="1" applyBorder="1" applyAlignment="1">
      <alignment vertical="top" wrapText="1"/>
    </xf>
    <xf numFmtId="164" fontId="32" fillId="9" borderId="0" xfId="0" applyNumberFormat="1" applyFont="1" applyFill="1" applyBorder="1" applyAlignment="1">
      <alignment vertical="center"/>
    </xf>
    <xf numFmtId="0" fontId="33" fillId="9" borderId="40" xfId="0" applyFont="1" applyFill="1" applyBorder="1" applyAlignment="1">
      <alignment horizontal="right" vertical="top" wrapText="1"/>
    </xf>
    <xf numFmtId="0" fontId="35" fillId="9" borderId="40" xfId="0" applyFont="1" applyFill="1" applyBorder="1" applyAlignment="1">
      <alignment vertical="top" wrapText="1"/>
    </xf>
    <xf numFmtId="0" fontId="35" fillId="9" borderId="56" xfId="0" applyFont="1" applyFill="1" applyBorder="1" applyAlignment="1">
      <alignment vertical="top" wrapText="1"/>
    </xf>
    <xf numFmtId="0" fontId="35" fillId="9" borderId="0" xfId="0" applyFont="1" applyFill="1" applyBorder="1" applyAlignment="1">
      <alignment vertical="top" wrapText="1"/>
    </xf>
    <xf numFmtId="0" fontId="32" fillId="9" borderId="40" xfId="0" applyFont="1" applyFill="1" applyBorder="1" applyAlignment="1">
      <alignment horizontal="left" indent="1"/>
    </xf>
    <xf numFmtId="0" fontId="32" fillId="9" borderId="0" xfId="0" applyFont="1" applyFill="1" applyBorder="1" applyAlignment="1">
      <alignment horizontal="left" indent="1"/>
    </xf>
    <xf numFmtId="0" fontId="36" fillId="9" borderId="0" xfId="0" applyFont="1" applyFill="1" applyBorder="1"/>
    <xf numFmtId="0" fontId="34" fillId="9" borderId="0" xfId="0" applyFont="1" applyFill="1" applyBorder="1" applyAlignment="1">
      <alignment horizontal="left" vertical="center"/>
    </xf>
    <xf numFmtId="0" fontId="34" fillId="9" borderId="0" xfId="0" applyFont="1" applyFill="1"/>
    <xf numFmtId="0" fontId="34" fillId="9" borderId="0" xfId="0" applyFont="1" applyFill="1" applyBorder="1"/>
    <xf numFmtId="0" fontId="35" fillId="9" borderId="0" xfId="0" applyFont="1" applyFill="1"/>
    <xf numFmtId="0" fontId="32" fillId="9" borderId="34" xfId="0" applyFont="1" applyFill="1" applyBorder="1"/>
    <xf numFmtId="0" fontId="34" fillId="9" borderId="0" xfId="0" applyFont="1" applyFill="1" applyBorder="1" applyAlignment="1">
      <alignment vertical="top" wrapText="1"/>
    </xf>
    <xf numFmtId="0" fontId="34" fillId="9" borderId="41" xfId="0" applyFont="1" applyFill="1" applyBorder="1" applyAlignment="1">
      <alignment vertical="top" wrapText="1"/>
    </xf>
    <xf numFmtId="0" fontId="32" fillId="9" borderId="0" xfId="0" applyFont="1" applyFill="1" applyBorder="1" applyAlignment="1">
      <alignment horizontal="left"/>
    </xf>
    <xf numFmtId="0" fontId="40" fillId="9" borderId="0" xfId="0" applyFont="1" applyFill="1" applyBorder="1"/>
    <xf numFmtId="0" fontId="39" fillId="9" borderId="0" xfId="0" applyFont="1" applyFill="1" applyBorder="1" applyAlignment="1"/>
    <xf numFmtId="0" fontId="32" fillId="9" borderId="0" xfId="0" applyFont="1" applyFill="1" applyAlignment="1">
      <alignment horizontal="left" indent="1"/>
    </xf>
    <xf numFmtId="0" fontId="34" fillId="9" borderId="0" xfId="0" applyFont="1" applyFill="1" applyBorder="1" applyAlignment="1">
      <alignment vertical="top"/>
    </xf>
    <xf numFmtId="0" fontId="2" fillId="9" borderId="0" xfId="0" applyFont="1" applyFill="1" applyBorder="1" applyAlignment="1"/>
    <xf numFmtId="0" fontId="5" fillId="9" borderId="0" xfId="0" applyFont="1" applyFill="1"/>
    <xf numFmtId="0" fontId="5" fillId="9" borderId="0" xfId="0" applyFont="1" applyFill="1" applyBorder="1"/>
    <xf numFmtId="0" fontId="5" fillId="9" borderId="41" xfId="0" applyFont="1" applyFill="1" applyBorder="1"/>
    <xf numFmtId="0" fontId="5" fillId="9" borderId="40" xfId="0" applyFont="1" applyFill="1" applyBorder="1"/>
    <xf numFmtId="0" fontId="5" fillId="9" borderId="0" xfId="0" applyFont="1" applyFill="1" applyAlignment="1"/>
    <xf numFmtId="0" fontId="5" fillId="9" borderId="47" xfId="0" applyFont="1" applyFill="1" applyBorder="1"/>
    <xf numFmtId="0" fontId="5" fillId="9" borderId="23" xfId="0" applyFont="1" applyFill="1" applyBorder="1"/>
    <xf numFmtId="0" fontId="5" fillId="9" borderId="33" xfId="0" applyFont="1" applyFill="1" applyBorder="1"/>
    <xf numFmtId="0" fontId="5" fillId="9" borderId="34" xfId="0" applyFont="1" applyFill="1" applyBorder="1"/>
    <xf numFmtId="0" fontId="5" fillId="9" borderId="35" xfId="0" applyFont="1" applyFill="1" applyBorder="1"/>
    <xf numFmtId="0" fontId="42" fillId="9" borderId="0" xfId="0" applyFont="1" applyFill="1" applyBorder="1"/>
    <xf numFmtId="0" fontId="5" fillId="9" borderId="56" xfId="0" applyFont="1" applyFill="1" applyBorder="1"/>
    <xf numFmtId="0" fontId="43" fillId="9" borderId="0" xfId="1" applyFont="1" applyFill="1"/>
    <xf numFmtId="0" fontId="5" fillId="9" borderId="0" xfId="0" quotePrefix="1" applyFont="1" applyFill="1"/>
    <xf numFmtId="0" fontId="2" fillId="9" borderId="0" xfId="0" applyFont="1" applyFill="1" applyBorder="1" applyAlignment="1">
      <alignment wrapText="1" readingOrder="1"/>
    </xf>
    <xf numFmtId="0" fontId="5" fillId="9" borderId="0" xfId="0" applyFont="1" applyFill="1" applyAlignment="1">
      <alignment horizontal="center"/>
    </xf>
    <xf numFmtId="0" fontId="2" fillId="9" borderId="0" xfId="0" applyFont="1" applyFill="1"/>
    <xf numFmtId="0" fontId="9" fillId="9" borderId="24" xfId="0" applyFont="1" applyFill="1" applyBorder="1" applyAlignment="1">
      <alignment horizontal="center"/>
    </xf>
    <xf numFmtId="0" fontId="8" fillId="9" borderId="25" xfId="0" applyFont="1" applyFill="1" applyBorder="1" applyAlignment="1">
      <alignment horizontal="center"/>
    </xf>
    <xf numFmtId="0" fontId="8" fillId="9" borderId="3" xfId="0" applyFont="1" applyFill="1" applyBorder="1" applyAlignment="1">
      <alignment horizontal="left"/>
    </xf>
    <xf numFmtId="0" fontId="8" fillId="9" borderId="0" xfId="0" applyFont="1" applyFill="1" applyBorder="1" applyAlignment="1">
      <alignment horizontal="center"/>
    </xf>
    <xf numFmtId="0" fontId="44" fillId="9" borderId="27" xfId="0" applyFont="1" applyFill="1" applyBorder="1" applyAlignment="1"/>
    <xf numFmtId="0" fontId="44" fillId="9" borderId="4" xfId="0" applyFont="1" applyFill="1" applyBorder="1" applyAlignment="1"/>
    <xf numFmtId="0" fontId="44" fillId="9" borderId="28" xfId="0" applyFont="1" applyFill="1" applyBorder="1" applyAlignment="1"/>
    <xf numFmtId="0" fontId="8" fillId="9" borderId="26" xfId="0" applyFont="1" applyFill="1" applyBorder="1" applyAlignment="1">
      <alignment horizontal="center"/>
    </xf>
    <xf numFmtId="0" fontId="9" fillId="9" borderId="24" xfId="0" applyFont="1" applyFill="1" applyBorder="1" applyAlignment="1">
      <alignment horizontal="center" vertical="center" wrapText="1"/>
    </xf>
    <xf numFmtId="0" fontId="8" fillId="9" borderId="24" xfId="0" applyFont="1" applyFill="1" applyBorder="1" applyAlignment="1">
      <alignment vertical="center" wrapText="1"/>
    </xf>
    <xf numFmtId="0" fontId="8" fillId="9" borderId="24" xfId="0" quotePrefix="1" applyFont="1" applyFill="1" applyBorder="1" applyAlignment="1">
      <alignment horizontal="center" vertical="center"/>
    </xf>
    <xf numFmtId="0" fontId="8" fillId="9" borderId="24" xfId="0" applyFont="1" applyFill="1" applyBorder="1" applyAlignment="1">
      <alignment horizontal="right" vertical="center" wrapText="1"/>
    </xf>
    <xf numFmtId="41" fontId="8" fillId="9" borderId="24" xfId="0" quotePrefix="1" applyNumberFormat="1" applyFont="1" applyFill="1" applyBorder="1" applyAlignment="1">
      <alignment horizontal="center" vertical="center"/>
    </xf>
    <xf numFmtId="0" fontId="5" fillId="9" borderId="0" xfId="0" applyFont="1" applyFill="1" applyBorder="1" applyAlignment="1">
      <alignment horizontal="center" vertical="center"/>
    </xf>
    <xf numFmtId="0" fontId="5" fillId="9" borderId="0" xfId="0" applyFont="1" applyFill="1" applyBorder="1" applyAlignment="1">
      <alignment horizontal="left" vertical="center"/>
    </xf>
    <xf numFmtId="0" fontId="10" fillId="9" borderId="0" xfId="0" applyFont="1" applyFill="1"/>
    <xf numFmtId="0" fontId="10" fillId="9" borderId="0" xfId="0" applyFont="1" applyFill="1" applyAlignment="1">
      <alignment horizontal="center"/>
    </xf>
    <xf numFmtId="0" fontId="5" fillId="9" borderId="0" xfId="0" applyFont="1" applyFill="1" applyAlignment="1">
      <alignment horizontal="left"/>
    </xf>
    <xf numFmtId="43" fontId="9" fillId="9" borderId="24" xfId="0" applyNumberFormat="1" applyFont="1" applyFill="1" applyBorder="1" applyAlignment="1">
      <alignment horizontal="center"/>
    </xf>
    <xf numFmtId="164" fontId="9" fillId="9" borderId="24" xfId="0" applyNumberFormat="1" applyFont="1" applyFill="1" applyBorder="1" applyAlignment="1">
      <alignment horizontal="center" vertical="center"/>
    </xf>
    <xf numFmtId="0" fontId="11" fillId="9" borderId="0" xfId="0" applyFont="1" applyFill="1" applyAlignment="1">
      <alignment horizontal="center"/>
    </xf>
    <xf numFmtId="0" fontId="10" fillId="9" borderId="0" xfId="0" applyFont="1" applyFill="1" applyAlignment="1">
      <alignment horizontal="center"/>
    </xf>
    <xf numFmtId="0" fontId="5" fillId="9" borderId="0" xfId="0" applyFont="1" applyFill="1" applyAlignment="1">
      <alignment horizontal="left"/>
    </xf>
    <xf numFmtId="0" fontId="9" fillId="9" borderId="24" xfId="0" applyFont="1" applyFill="1" applyBorder="1" applyAlignment="1">
      <alignment horizontal="center" vertical="center"/>
    </xf>
    <xf numFmtId="0" fontId="5" fillId="9" borderId="0" xfId="0" applyFont="1" applyFill="1" applyAlignment="1">
      <alignment horizontal="center"/>
    </xf>
    <xf numFmtId="0" fontId="8" fillId="9" borderId="24" xfId="0" applyFont="1" applyFill="1" applyBorder="1" applyAlignment="1">
      <alignment horizontal="left" vertical="center" wrapText="1"/>
    </xf>
    <xf numFmtId="0" fontId="8" fillId="9" borderId="24" xfId="0" applyFont="1" applyFill="1" applyBorder="1" applyAlignment="1">
      <alignment horizontal="left" vertical="center"/>
    </xf>
    <xf numFmtId="0" fontId="3" fillId="9" borderId="0" xfId="0" applyFont="1" applyFill="1" applyAlignment="1">
      <alignment horizontal="center"/>
    </xf>
    <xf numFmtId="0" fontId="4" fillId="9" borderId="0" xfId="0" applyFont="1" applyFill="1" applyAlignment="1">
      <alignment horizontal="center"/>
    </xf>
    <xf numFmtId="0" fontId="9" fillId="9" borderId="24" xfId="0" applyFont="1" applyFill="1" applyBorder="1" applyAlignment="1">
      <alignment horizontal="left"/>
    </xf>
    <xf numFmtId="0" fontId="44" fillId="9" borderId="27" xfId="0" applyFont="1" applyFill="1" applyBorder="1" applyAlignment="1">
      <alignment horizontal="left"/>
    </xf>
    <xf numFmtId="0" fontId="44" fillId="9" borderId="28" xfId="0" applyFont="1" applyFill="1" applyBorder="1" applyAlignment="1">
      <alignment horizontal="left"/>
    </xf>
    <xf numFmtId="0" fontId="8" fillId="9" borderId="2" xfId="0" quotePrefix="1" applyFont="1" applyFill="1" applyBorder="1" applyAlignment="1">
      <alignment horizontal="left"/>
    </xf>
    <xf numFmtId="0" fontId="8" fillId="9" borderId="3" xfId="0" applyFont="1" applyFill="1" applyBorder="1" applyAlignment="1">
      <alignment horizontal="left"/>
    </xf>
    <xf numFmtId="0" fontId="8" fillId="9" borderId="27" xfId="0" applyFont="1" applyFill="1" applyBorder="1" applyAlignment="1">
      <alignment horizontal="left"/>
    </xf>
    <xf numFmtId="0" fontId="8" fillId="9" borderId="28" xfId="0" applyFont="1" applyFill="1" applyBorder="1" applyAlignment="1">
      <alignment horizontal="left"/>
    </xf>
    <xf numFmtId="0" fontId="8" fillId="9" borderId="2" xfId="0" applyFont="1" applyFill="1" applyBorder="1" applyAlignment="1">
      <alignment horizontal="left"/>
    </xf>
    <xf numFmtId="0" fontId="8" fillId="9" borderId="0" xfId="0" applyFont="1" applyFill="1" applyBorder="1" applyAlignment="1">
      <alignment horizontal="left"/>
    </xf>
    <xf numFmtId="0" fontId="8" fillId="9" borderId="0" xfId="0" quotePrefix="1" applyFont="1" applyFill="1" applyBorder="1" applyAlignment="1">
      <alignment horizontal="left"/>
    </xf>
    <xf numFmtId="0" fontId="9" fillId="9" borderId="24" xfId="0" applyFont="1" applyFill="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10" fillId="0" borderId="24" xfId="0" applyFont="1" applyBorder="1" applyAlignment="1">
      <alignment horizontal="center" vertical="center"/>
    </xf>
    <xf numFmtId="0" fontId="10" fillId="9" borderId="24" xfId="0" applyFont="1" applyFill="1" applyBorder="1" applyAlignment="1">
      <alignment horizontal="center"/>
    </xf>
    <xf numFmtId="0" fontId="9" fillId="2" borderId="24" xfId="0" applyFont="1" applyFill="1" applyBorder="1" applyAlignment="1">
      <alignment horizontal="center" vertical="center" wrapText="1"/>
    </xf>
    <xf numFmtId="0" fontId="9" fillId="9" borderId="0" xfId="0" applyFont="1" applyFill="1" applyBorder="1" applyAlignment="1">
      <alignment horizontal="center"/>
    </xf>
    <xf numFmtId="0" fontId="10" fillId="9"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9" fillId="10" borderId="24" xfId="0" applyFont="1" applyFill="1" applyBorder="1" applyAlignment="1">
      <alignment horizontal="center" vertical="center" wrapText="1"/>
    </xf>
    <xf numFmtId="0" fontId="20" fillId="0" borderId="0" xfId="0" applyFont="1" applyAlignment="1">
      <alignment horizontal="left" vertical="center" wrapText="1"/>
    </xf>
    <xf numFmtId="0" fontId="14" fillId="0" borderId="0" xfId="0" applyFont="1" applyAlignment="1">
      <alignment horizontal="center"/>
    </xf>
    <xf numFmtId="0" fontId="28" fillId="0" borderId="15" xfId="0" applyFont="1" applyBorder="1" applyAlignment="1">
      <alignment horizontal="left" vertical="center" wrapText="1"/>
    </xf>
    <xf numFmtId="0" fontId="28" fillId="0" borderId="18" xfId="0" applyFont="1" applyBorder="1" applyAlignment="1">
      <alignment horizontal="left" vertical="center" wrapText="1"/>
    </xf>
    <xf numFmtId="164" fontId="34" fillId="9" borderId="53" xfId="0" applyNumberFormat="1" applyFont="1" applyFill="1" applyBorder="1" applyAlignment="1">
      <alignment horizontal="center" vertical="center"/>
    </xf>
    <xf numFmtId="164" fontId="34" fillId="9" borderId="21" xfId="0" applyNumberFormat="1" applyFont="1" applyFill="1" applyBorder="1" applyAlignment="1">
      <alignment horizontal="center" vertical="center"/>
    </xf>
    <xf numFmtId="0" fontId="34" fillId="9" borderId="57" xfId="0" applyFont="1" applyFill="1" applyBorder="1" applyAlignment="1">
      <alignment horizontal="left" vertical="center" wrapText="1"/>
    </xf>
    <xf numFmtId="0" fontId="34" fillId="9" borderId="58" xfId="0" applyFont="1" applyFill="1" applyBorder="1" applyAlignment="1">
      <alignment horizontal="left" vertical="center" wrapText="1"/>
    </xf>
    <xf numFmtId="164" fontId="34" fillId="9" borderId="34" xfId="0" applyNumberFormat="1" applyFont="1" applyFill="1" applyBorder="1" applyAlignment="1">
      <alignment horizontal="center" vertical="center"/>
    </xf>
    <xf numFmtId="164" fontId="34" fillId="9" borderId="35" xfId="0" applyNumberFormat="1" applyFont="1" applyFill="1" applyBorder="1" applyAlignment="1">
      <alignment horizontal="center" vertical="center"/>
    </xf>
    <xf numFmtId="0" fontId="33" fillId="9" borderId="33" xfId="0" applyFont="1" applyFill="1" applyBorder="1" applyAlignment="1">
      <alignment horizontal="left" wrapText="1"/>
    </xf>
    <xf numFmtId="0" fontId="33" fillId="9" borderId="34" xfId="0" applyFont="1" applyFill="1" applyBorder="1" applyAlignment="1">
      <alignment horizontal="left" wrapText="1"/>
    </xf>
    <xf numFmtId="0" fontId="33" fillId="9" borderId="35" xfId="0" applyFont="1" applyFill="1" applyBorder="1" applyAlignment="1">
      <alignment horizontal="left" wrapText="1"/>
    </xf>
    <xf numFmtId="0" fontId="34" fillId="9" borderId="50" xfId="0" applyFont="1" applyFill="1" applyBorder="1" applyAlignment="1">
      <alignment horizontal="left" vertical="center" wrapText="1"/>
    </xf>
    <xf numFmtId="0" fontId="34" fillId="9" borderId="51" xfId="0" applyFont="1" applyFill="1" applyBorder="1" applyAlignment="1">
      <alignment horizontal="left" vertical="center" wrapText="1"/>
    </xf>
    <xf numFmtId="164" fontId="29" fillId="9" borderId="55" xfId="0" applyNumberFormat="1" applyFont="1" applyFill="1" applyBorder="1" applyAlignment="1">
      <alignment horizontal="center" vertical="center"/>
    </xf>
    <xf numFmtId="164" fontId="29" fillId="9" borderId="21" xfId="0" applyNumberFormat="1" applyFont="1" applyFill="1" applyBorder="1" applyAlignment="1">
      <alignment horizontal="center" vertical="center"/>
    </xf>
    <xf numFmtId="0" fontId="33" fillId="9" borderId="56" xfId="0" applyFont="1" applyFill="1" applyBorder="1" applyAlignment="1">
      <alignment horizontal="center" vertical="top" wrapText="1"/>
    </xf>
    <xf numFmtId="0" fontId="33" fillId="9" borderId="47" xfId="0" applyFont="1" applyFill="1" applyBorder="1" applyAlignment="1">
      <alignment horizontal="center" vertical="top" wrapText="1"/>
    </xf>
    <xf numFmtId="0" fontId="33" fillId="9" borderId="23" xfId="0" applyFont="1" applyFill="1" applyBorder="1" applyAlignment="1">
      <alignment horizontal="center" vertical="top" wrapText="1"/>
    </xf>
    <xf numFmtId="0" fontId="32" fillId="9" borderId="42" xfId="0" applyFont="1" applyFill="1" applyBorder="1" applyAlignment="1">
      <alignment vertical="top" wrapText="1"/>
    </xf>
    <xf numFmtId="0" fontId="32" fillId="9" borderId="0" xfId="0" applyFont="1" applyFill="1" applyBorder="1" applyAlignment="1">
      <alignment vertical="top" wrapText="1"/>
    </xf>
    <xf numFmtId="0" fontId="32" fillId="9" borderId="63" xfId="0" applyFont="1" applyFill="1" applyBorder="1" applyAlignment="1">
      <alignment vertical="top" wrapText="1"/>
    </xf>
    <xf numFmtId="0" fontId="32" fillId="9" borderId="47" xfId="0" applyFont="1" applyFill="1" applyBorder="1" applyAlignment="1">
      <alignment horizontal="center" vertical="center" wrapText="1"/>
    </xf>
    <xf numFmtId="0" fontId="33" fillId="9" borderId="40" xfId="0" applyFont="1" applyFill="1" applyBorder="1" applyAlignment="1">
      <alignment horizontal="left" vertical="top" wrapText="1"/>
    </xf>
    <xf numFmtId="0" fontId="33" fillId="9" borderId="0" xfId="0" applyFont="1" applyFill="1" applyBorder="1" applyAlignment="1">
      <alignment horizontal="left" vertical="top" wrapText="1"/>
    </xf>
    <xf numFmtId="0" fontId="33" fillId="9" borderId="41" xfId="0" applyFont="1" applyFill="1" applyBorder="1" applyAlignment="1">
      <alignment horizontal="left" vertical="top" wrapText="1"/>
    </xf>
    <xf numFmtId="0" fontId="32" fillId="9" borderId="30" xfId="0" applyFont="1" applyFill="1" applyBorder="1" applyAlignment="1">
      <alignment horizontal="center" vertical="center" wrapText="1"/>
    </xf>
    <xf numFmtId="0" fontId="32" fillId="9" borderId="0" xfId="0" applyFont="1" applyFill="1" applyBorder="1" applyAlignment="1">
      <alignment horizontal="center" vertical="center" wrapText="1"/>
    </xf>
    <xf numFmtId="0" fontId="32" fillId="9" borderId="63" xfId="0" applyFont="1" applyFill="1" applyBorder="1" applyAlignment="1">
      <alignment horizontal="center" vertical="center" wrapText="1"/>
    </xf>
    <xf numFmtId="0" fontId="32" fillId="9" borderId="61" xfId="0" applyFont="1" applyFill="1" applyBorder="1" applyAlignment="1">
      <alignment horizontal="center" vertical="center" wrapText="1"/>
    </xf>
    <xf numFmtId="0" fontId="32" fillId="9" borderId="64" xfId="0" applyFont="1" applyFill="1" applyBorder="1" applyAlignment="1">
      <alignment horizontal="center" vertical="center" wrapText="1"/>
    </xf>
    <xf numFmtId="0" fontId="32" fillId="9" borderId="30" xfId="0" applyFont="1" applyFill="1" applyBorder="1" applyAlignment="1">
      <alignment wrapText="1"/>
    </xf>
    <xf numFmtId="0" fontId="32" fillId="9" borderId="31" xfId="0" applyFont="1" applyFill="1" applyBorder="1" applyAlignment="1">
      <alignment wrapText="1"/>
    </xf>
    <xf numFmtId="0" fontId="32" fillId="9" borderId="63" xfId="0" applyFont="1" applyFill="1" applyBorder="1" applyAlignment="1">
      <alignment wrapText="1"/>
    </xf>
    <xf numFmtId="0" fontId="32" fillId="9" borderId="29" xfId="0" applyFont="1" applyFill="1" applyBorder="1" applyAlignment="1">
      <alignment horizontal="center" vertical="top" wrapText="1"/>
    </xf>
    <xf numFmtId="0" fontId="32" fillId="9" borderId="36" xfId="0" applyFont="1" applyFill="1" applyBorder="1" applyAlignment="1">
      <alignment horizontal="center" vertical="top" wrapText="1"/>
    </xf>
    <xf numFmtId="0" fontId="32" fillId="9" borderId="42" xfId="0" applyFont="1" applyFill="1" applyBorder="1" applyAlignment="1">
      <alignment horizontal="center" vertical="top" wrapText="1"/>
    </xf>
    <xf numFmtId="0" fontId="32" fillId="9" borderId="61" xfId="0" applyFont="1" applyFill="1" applyBorder="1" applyAlignment="1">
      <alignment horizontal="center" vertical="top" wrapText="1"/>
    </xf>
    <xf numFmtId="0" fontId="32" fillId="9" borderId="30" xfId="0" applyFont="1" applyFill="1" applyBorder="1" applyAlignment="1">
      <alignment vertical="center" wrapText="1"/>
    </xf>
    <xf numFmtId="0" fontId="32" fillId="9" borderId="31" xfId="0" applyFont="1" applyFill="1" applyBorder="1" applyAlignment="1">
      <alignment vertical="center" wrapText="1"/>
    </xf>
    <xf numFmtId="0" fontId="32" fillId="9" borderId="32" xfId="0" applyFont="1" applyFill="1" applyBorder="1" applyAlignment="1">
      <alignment vertical="center" wrapText="1"/>
    </xf>
    <xf numFmtId="0" fontId="32" fillId="9" borderId="37" xfId="0" applyFont="1" applyFill="1" applyBorder="1" applyAlignment="1">
      <alignment horizontal="left" vertical="center" wrapText="1"/>
    </xf>
    <xf numFmtId="0" fontId="32" fillId="9" borderId="38" xfId="0" applyFont="1" applyFill="1" applyBorder="1" applyAlignment="1">
      <alignment horizontal="left" vertical="center" wrapText="1"/>
    </xf>
    <xf numFmtId="0" fontId="32" fillId="9" borderId="43" xfId="0" applyFont="1" applyFill="1" applyBorder="1" applyAlignment="1">
      <alignment horizontal="justify" vertical="center" wrapText="1"/>
    </xf>
    <xf numFmtId="0" fontId="32" fillId="9" borderId="49" xfId="0" applyFont="1" applyFill="1" applyBorder="1" applyAlignment="1">
      <alignment horizontal="justify" vertical="center" wrapText="1"/>
    </xf>
    <xf numFmtId="0" fontId="32" fillId="9" borderId="22" xfId="0" applyFont="1" applyFill="1" applyBorder="1" applyAlignment="1">
      <alignment horizontal="justify" vertical="center" wrapText="1"/>
    </xf>
    <xf numFmtId="0" fontId="34" fillId="9" borderId="44" xfId="0" applyFont="1" applyFill="1" applyBorder="1" applyAlignment="1">
      <alignment horizontal="left" vertical="center" wrapText="1"/>
    </xf>
    <xf numFmtId="0" fontId="34" fillId="9" borderId="45" xfId="0" applyFont="1" applyFill="1" applyBorder="1" applyAlignment="1">
      <alignment horizontal="left" vertical="center" wrapText="1"/>
    </xf>
    <xf numFmtId="164" fontId="34" fillId="9" borderId="47" xfId="0" applyNumberFormat="1" applyFont="1" applyFill="1" applyBorder="1" applyAlignment="1">
      <alignment horizontal="center" vertical="center"/>
    </xf>
    <xf numFmtId="164" fontId="34" fillId="9" borderId="23" xfId="0" applyNumberFormat="1" applyFont="1" applyFill="1" applyBorder="1" applyAlignment="1">
      <alignment horizontal="center" vertical="center"/>
    </xf>
    <xf numFmtId="0" fontId="32" fillId="9" borderId="42" xfId="0" applyFont="1" applyFill="1" applyBorder="1" applyAlignment="1">
      <alignment horizontal="center" wrapText="1"/>
    </xf>
    <xf numFmtId="0" fontId="32" fillId="9" borderId="0" xfId="0" applyFont="1" applyFill="1" applyBorder="1" applyAlignment="1">
      <alignment horizontal="center" wrapText="1"/>
    </xf>
    <xf numFmtId="0" fontId="32" fillId="9" borderId="63" xfId="0" applyFont="1" applyFill="1" applyBorder="1" applyAlignment="1">
      <alignment horizontal="center" wrapText="1"/>
    </xf>
    <xf numFmtId="0" fontId="33" fillId="9" borderId="40" xfId="0" applyFont="1" applyFill="1" applyBorder="1" applyAlignment="1">
      <alignment horizontal="center" wrapText="1"/>
    </xf>
    <xf numFmtId="0" fontId="33" fillId="9" borderId="0" xfId="0" applyFont="1" applyFill="1" applyBorder="1" applyAlignment="1">
      <alignment horizontal="center" wrapText="1"/>
    </xf>
    <xf numFmtId="0" fontId="33" fillId="9" borderId="41" xfId="0" applyFont="1" applyFill="1" applyBorder="1" applyAlignment="1">
      <alignment horizontal="center" wrapText="1"/>
    </xf>
    <xf numFmtId="0" fontId="32" fillId="9" borderId="61" xfId="0" applyFont="1" applyFill="1" applyBorder="1" applyAlignment="1">
      <alignment vertical="top" wrapText="1"/>
    </xf>
    <xf numFmtId="0" fontId="32" fillId="9" borderId="64" xfId="0" applyFont="1" applyFill="1" applyBorder="1" applyAlignment="1">
      <alignment vertical="top" wrapText="1"/>
    </xf>
    <xf numFmtId="0" fontId="32" fillId="9" borderId="65" xfId="0" applyFont="1" applyFill="1" applyBorder="1" applyAlignment="1">
      <alignment vertical="top" wrapText="1"/>
    </xf>
    <xf numFmtId="0" fontId="37" fillId="9" borderId="0" xfId="0" applyFont="1" applyFill="1" applyAlignment="1">
      <alignment horizontal="center"/>
    </xf>
    <xf numFmtId="0" fontId="5" fillId="9" borderId="68" xfId="0" applyFont="1" applyFill="1" applyBorder="1" applyAlignment="1">
      <alignment horizontal="left" vertical="center"/>
    </xf>
    <xf numFmtId="0" fontId="5" fillId="9" borderId="1" xfId="0" applyFont="1" applyFill="1" applyBorder="1" applyAlignment="1">
      <alignment horizontal="left" vertical="center"/>
    </xf>
    <xf numFmtId="0" fontId="5" fillId="9" borderId="52" xfId="0" applyFont="1" applyFill="1" applyBorder="1" applyAlignment="1">
      <alignment horizontal="left" vertical="center"/>
    </xf>
    <xf numFmtId="0" fontId="32" fillId="9" borderId="0" xfId="0" applyFont="1" applyFill="1" applyBorder="1" applyAlignment="1">
      <alignment horizontal="center" vertical="top"/>
    </xf>
    <xf numFmtId="0" fontId="32" fillId="9" borderId="41" xfId="0" applyFont="1" applyFill="1" applyBorder="1" applyAlignment="1">
      <alignment horizontal="center" vertical="top"/>
    </xf>
    <xf numFmtId="0" fontId="35" fillId="9" borderId="68" xfId="0" applyFont="1" applyFill="1" applyBorder="1" applyAlignment="1">
      <alignment horizontal="left" vertical="center" wrapText="1"/>
    </xf>
    <xf numFmtId="0" fontId="35" fillId="9" borderId="1" xfId="0" applyFont="1" applyFill="1" applyBorder="1" applyAlignment="1">
      <alignment horizontal="left" vertical="center" wrapText="1"/>
    </xf>
    <xf numFmtId="0" fontId="35" fillId="9" borderId="52" xfId="0" applyFont="1" applyFill="1" applyBorder="1" applyAlignment="1">
      <alignment horizontal="left" vertical="center" wrapText="1"/>
    </xf>
    <xf numFmtId="0" fontId="33" fillId="9" borderId="30" xfId="0" applyFont="1" applyFill="1" applyBorder="1" applyAlignment="1">
      <alignment horizontal="center" vertical="top" wrapText="1"/>
    </xf>
    <xf numFmtId="0" fontId="33" fillId="9" borderId="42" xfId="0" applyFont="1" applyFill="1" applyBorder="1" applyAlignment="1">
      <alignment horizontal="center" vertical="top" wrapText="1"/>
    </xf>
    <xf numFmtId="0" fontId="33" fillId="9" borderId="61" xfId="0" applyFont="1" applyFill="1" applyBorder="1" applyAlignment="1">
      <alignment horizontal="center" vertical="top" wrapText="1"/>
    </xf>
    <xf numFmtId="0" fontId="33" fillId="9" borderId="66" xfId="0" applyFont="1" applyFill="1" applyBorder="1" applyAlignment="1">
      <alignment horizontal="left" vertical="center"/>
    </xf>
    <xf numFmtId="0" fontId="33" fillId="9" borderId="67" xfId="0" applyFont="1" applyFill="1" applyBorder="1" applyAlignment="1">
      <alignment horizontal="left" vertical="center"/>
    </xf>
    <xf numFmtId="0" fontId="33" fillId="9" borderId="46" xfId="0" applyFont="1" applyFill="1" applyBorder="1" applyAlignment="1">
      <alignment horizontal="left" vertical="center"/>
    </xf>
    <xf numFmtId="0" fontId="39" fillId="9" borderId="0" xfId="0" applyFont="1" applyFill="1" applyBorder="1" applyAlignment="1">
      <alignment horizontal="center" wrapText="1"/>
    </xf>
    <xf numFmtId="0" fontId="39" fillId="9" borderId="41" xfId="0" applyFont="1" applyFill="1" applyBorder="1" applyAlignment="1">
      <alignment horizontal="center" wrapText="1"/>
    </xf>
    <xf numFmtId="0" fontId="35" fillId="9" borderId="69" xfId="0" applyFont="1" applyFill="1" applyBorder="1" applyAlignment="1">
      <alignment horizontal="left" vertical="center" wrapText="1"/>
    </xf>
    <xf numFmtId="0" fontId="35" fillId="9" borderId="38" xfId="0" applyFont="1" applyFill="1" applyBorder="1" applyAlignment="1">
      <alignment horizontal="left" vertical="center" wrapText="1"/>
    </xf>
    <xf numFmtId="0" fontId="35" fillId="9" borderId="59" xfId="0" applyFont="1" applyFill="1" applyBorder="1" applyAlignment="1">
      <alignment horizontal="left" vertical="center" wrapText="1"/>
    </xf>
    <xf numFmtId="0" fontId="34" fillId="9" borderId="0" xfId="0" applyFont="1" applyFill="1" applyBorder="1" applyAlignment="1">
      <alignment horizontal="center" vertical="top" wrapText="1"/>
    </xf>
    <xf numFmtId="0" fontId="34" fillId="9" borderId="41" xfId="0" applyFont="1" applyFill="1" applyBorder="1" applyAlignment="1">
      <alignment horizontal="center" vertical="top" wrapText="1"/>
    </xf>
    <xf numFmtId="0" fontId="39" fillId="9" borderId="0" xfId="0" applyFont="1" applyFill="1" applyBorder="1" applyAlignment="1">
      <alignment horizontal="center"/>
    </xf>
    <xf numFmtId="0" fontId="34" fillId="9" borderId="0" xfId="0" applyFont="1" applyFill="1" applyBorder="1" applyAlignment="1">
      <alignment horizontal="center" vertical="top"/>
    </xf>
    <xf numFmtId="0" fontId="5" fillId="9" borderId="69" xfId="0" applyFont="1" applyFill="1" applyBorder="1" applyAlignment="1">
      <alignment horizontal="left" vertical="center"/>
    </xf>
    <xf numFmtId="0" fontId="5" fillId="9" borderId="38" xfId="0" applyFont="1" applyFill="1" applyBorder="1" applyAlignment="1">
      <alignment horizontal="left" vertical="center"/>
    </xf>
    <xf numFmtId="0" fontId="5" fillId="9" borderId="59"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165654</xdr:colOff>
      <xdr:row>5</xdr:row>
      <xdr:rowOff>240195</xdr:rowOff>
    </xdr:from>
    <xdr:to>
      <xdr:col>49</xdr:col>
      <xdr:colOff>588066</xdr:colOff>
      <xdr:row>10</xdr:row>
      <xdr:rowOff>115957</xdr:rowOff>
    </xdr:to>
    <xdr:sp macro="" textlink="">
      <xdr:nvSpPr>
        <xdr:cNvPr id="2" name="TextBox 1"/>
        <xdr:cNvSpPr txBox="1"/>
      </xdr:nvSpPr>
      <xdr:spPr>
        <a:xfrm>
          <a:off x="10949611" y="1060173"/>
          <a:ext cx="2874064" cy="1424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rgbClr val="FF0000"/>
              </a:solidFill>
            </a:rPr>
            <a:t>Contoh</a:t>
          </a:r>
          <a:endParaRPr lang="en-US" sz="1100">
            <a:solidFill>
              <a:srgbClr val="FF0000"/>
            </a:solidFill>
          </a:endParaRPr>
        </a:p>
        <a:p>
          <a:r>
            <a:rPr lang="en-US" sz="1800">
              <a:solidFill>
                <a:srgbClr val="FF0000"/>
              </a:solidFill>
            </a:rPr>
            <a:t>Formulir</a:t>
          </a:r>
          <a:r>
            <a:rPr lang="en-US" sz="1800" baseline="0">
              <a:solidFill>
                <a:srgbClr val="FF0000"/>
              </a:solidFill>
            </a:rPr>
            <a:t> yang diisi oleh atasan Dosen  setiap akhir tahun </a:t>
          </a:r>
          <a:endParaRPr lang="en-US" sz="1800">
            <a:solidFill>
              <a:srgbClr val="FF0000"/>
            </a:solidFill>
          </a:endParaRPr>
        </a:p>
        <a:p>
          <a:endParaRPr 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485775</xdr:colOff>
      <xdr:row>25</xdr:row>
      <xdr:rowOff>38100</xdr:rowOff>
    </xdr:from>
    <xdr:to>
      <xdr:col>15</xdr:col>
      <xdr:colOff>571500</xdr:colOff>
      <xdr:row>30</xdr:row>
      <xdr:rowOff>47625</xdr:rowOff>
    </xdr:to>
    <xdr:pic>
      <xdr:nvPicPr>
        <xdr:cNvPr id="2" name="Picture 1" descr="G:\logo\Government\lambang_garudaP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9350" y="9163050"/>
          <a:ext cx="10096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tabSelected="1" workbookViewId="0">
      <selection activeCell="B17" sqref="B17:C17"/>
    </sheetView>
  </sheetViews>
  <sheetFormatPr defaultRowHeight="12.75"/>
  <cols>
    <col min="1" max="1" width="4.7109375" style="121" customWidth="1"/>
    <col min="2" max="2" width="18.5703125" style="121" customWidth="1"/>
    <col min="3" max="3" width="41.42578125" style="121" customWidth="1"/>
    <col min="4" max="4" width="4.85546875" style="121" customWidth="1"/>
    <col min="5" max="5" width="9" style="121" customWidth="1"/>
    <col min="6" max="6" width="7.5703125" style="121" customWidth="1"/>
    <col min="7" max="7" width="12" style="121" customWidth="1"/>
    <col min="8" max="8" width="13.7109375" style="121" customWidth="1"/>
    <col min="9" max="9" width="6.42578125" style="121" customWidth="1"/>
    <col min="10" max="10" width="5.7109375" style="121" customWidth="1"/>
    <col min="11" max="11" width="13.140625" style="121" customWidth="1"/>
    <col min="12" max="12" width="9.140625" style="121"/>
    <col min="13" max="13" width="19.85546875" style="121" bestFit="1" customWidth="1"/>
    <col min="14" max="14" width="3.85546875" style="121" customWidth="1"/>
    <col min="15" max="15" width="11.7109375" style="121" customWidth="1"/>
    <col min="16" max="16384" width="9.140625" style="121"/>
  </cols>
  <sheetData>
    <row r="1" spans="1:16" ht="15.75">
      <c r="A1" s="165" t="s">
        <v>0</v>
      </c>
      <c r="B1" s="165"/>
      <c r="C1" s="165"/>
      <c r="D1" s="165"/>
      <c r="E1" s="165"/>
      <c r="F1" s="165"/>
      <c r="G1" s="165"/>
      <c r="H1" s="165"/>
      <c r="I1" s="165"/>
      <c r="J1" s="165"/>
      <c r="K1" s="165"/>
    </row>
    <row r="2" spans="1:16" ht="15.75">
      <c r="A2" s="166" t="s">
        <v>1</v>
      </c>
      <c r="B2" s="166"/>
      <c r="C2" s="166"/>
      <c r="D2" s="166"/>
      <c r="E2" s="166"/>
      <c r="F2" s="166"/>
      <c r="G2" s="166"/>
      <c r="H2" s="166"/>
      <c r="I2" s="166"/>
      <c r="J2" s="166"/>
      <c r="K2" s="166"/>
    </row>
    <row r="3" spans="1:16" ht="15">
      <c r="A3" s="138" t="s">
        <v>2</v>
      </c>
      <c r="B3" s="167" t="s">
        <v>3</v>
      </c>
      <c r="C3" s="167"/>
      <c r="D3" s="167"/>
      <c r="E3" s="138" t="s">
        <v>2</v>
      </c>
      <c r="F3" s="167" t="s">
        <v>4</v>
      </c>
      <c r="G3" s="167"/>
      <c r="H3" s="167"/>
      <c r="I3" s="167"/>
      <c r="J3" s="167"/>
      <c r="K3" s="167"/>
    </row>
    <row r="4" spans="1:16" ht="16.5">
      <c r="A4" s="139">
        <v>1</v>
      </c>
      <c r="B4" s="140" t="s">
        <v>5</v>
      </c>
      <c r="C4" s="168" t="s">
        <v>206</v>
      </c>
      <c r="D4" s="169"/>
      <c r="E4" s="141">
        <v>1</v>
      </c>
      <c r="F4" s="172" t="s">
        <v>5</v>
      </c>
      <c r="G4" s="173"/>
      <c r="H4" s="142" t="s">
        <v>200</v>
      </c>
      <c r="I4" s="143"/>
      <c r="J4" s="143"/>
      <c r="K4" s="144"/>
    </row>
    <row r="5" spans="1:16" ht="16.5">
      <c r="A5" s="145">
        <v>2</v>
      </c>
      <c r="B5" s="140" t="s">
        <v>6</v>
      </c>
      <c r="C5" s="170" t="s">
        <v>205</v>
      </c>
      <c r="D5" s="171"/>
      <c r="E5" s="141">
        <v>2</v>
      </c>
      <c r="F5" s="174" t="s">
        <v>6</v>
      </c>
      <c r="G5" s="171"/>
      <c r="H5" s="170" t="s">
        <v>201</v>
      </c>
      <c r="I5" s="175"/>
      <c r="J5" s="176"/>
      <c r="K5" s="171"/>
      <c r="M5" s="121" t="s">
        <v>187</v>
      </c>
      <c r="N5" s="121" t="s">
        <v>175</v>
      </c>
      <c r="O5" s="121" t="s">
        <v>100</v>
      </c>
      <c r="P5" s="121" t="s">
        <v>177</v>
      </c>
    </row>
    <row r="6" spans="1:16" ht="16.5">
      <c r="A6" s="145">
        <v>3</v>
      </c>
      <c r="B6" s="140" t="s">
        <v>9</v>
      </c>
      <c r="C6" s="174" t="s">
        <v>207</v>
      </c>
      <c r="D6" s="171"/>
      <c r="E6" s="141">
        <v>3</v>
      </c>
      <c r="F6" s="174" t="s">
        <v>9</v>
      </c>
      <c r="G6" s="171"/>
      <c r="H6" s="174" t="s">
        <v>202</v>
      </c>
      <c r="I6" s="175"/>
      <c r="J6" s="175"/>
      <c r="K6" s="171"/>
      <c r="M6" s="121">
        <v>300</v>
      </c>
      <c r="O6" s="121">
        <v>400</v>
      </c>
      <c r="P6" s="121">
        <f>O6-M6</f>
        <v>100</v>
      </c>
    </row>
    <row r="7" spans="1:16" ht="16.5">
      <c r="A7" s="145">
        <v>4</v>
      </c>
      <c r="B7" s="140" t="s">
        <v>7</v>
      </c>
      <c r="C7" s="174" t="s">
        <v>204</v>
      </c>
      <c r="D7" s="171"/>
      <c r="E7" s="141">
        <v>4</v>
      </c>
      <c r="F7" s="174" t="s">
        <v>7</v>
      </c>
      <c r="G7" s="171"/>
      <c r="H7" s="174" t="s">
        <v>51</v>
      </c>
      <c r="I7" s="175"/>
      <c r="J7" s="175"/>
      <c r="K7" s="171"/>
    </row>
    <row r="8" spans="1:16" ht="16.5">
      <c r="A8" s="145">
        <v>5</v>
      </c>
      <c r="B8" s="140" t="s">
        <v>8</v>
      </c>
      <c r="C8" s="174" t="s">
        <v>134</v>
      </c>
      <c r="D8" s="171"/>
      <c r="E8" s="141">
        <v>5</v>
      </c>
      <c r="F8" s="174" t="s">
        <v>8</v>
      </c>
      <c r="G8" s="171"/>
      <c r="H8" s="174" t="s">
        <v>203</v>
      </c>
      <c r="I8" s="175"/>
      <c r="J8" s="175"/>
      <c r="K8" s="171"/>
    </row>
    <row r="9" spans="1:16" ht="21" customHeight="1">
      <c r="A9" s="161" t="s">
        <v>2</v>
      </c>
      <c r="B9" s="161" t="s">
        <v>30</v>
      </c>
      <c r="C9" s="161"/>
      <c r="D9" s="161"/>
      <c r="E9" s="161" t="s">
        <v>24</v>
      </c>
      <c r="F9" s="161" t="s">
        <v>10</v>
      </c>
      <c r="G9" s="161"/>
      <c r="H9" s="161"/>
      <c r="I9" s="161"/>
      <c r="J9" s="161"/>
      <c r="K9" s="161"/>
      <c r="L9" s="136" t="s">
        <v>178</v>
      </c>
      <c r="M9" s="136" t="s">
        <v>179</v>
      </c>
    </row>
    <row r="10" spans="1:16" ht="22.5" customHeight="1">
      <c r="A10" s="161"/>
      <c r="B10" s="161"/>
      <c r="C10" s="161"/>
      <c r="D10" s="161"/>
      <c r="E10" s="161"/>
      <c r="F10" s="177" t="s">
        <v>27</v>
      </c>
      <c r="G10" s="177"/>
      <c r="H10" s="146" t="s">
        <v>11</v>
      </c>
      <c r="I10" s="177" t="s">
        <v>12</v>
      </c>
      <c r="J10" s="177"/>
      <c r="K10" s="146" t="s">
        <v>13</v>
      </c>
    </row>
    <row r="11" spans="1:16" s="137" customFormat="1" ht="24.95" customHeight="1">
      <c r="A11" s="77">
        <v>1</v>
      </c>
      <c r="B11" s="163" t="s">
        <v>188</v>
      </c>
      <c r="C11" s="163"/>
      <c r="D11" s="147"/>
      <c r="E11" s="148">
        <v>0</v>
      </c>
      <c r="F11" s="77">
        <v>95</v>
      </c>
      <c r="G11" s="149" t="s">
        <v>191</v>
      </c>
      <c r="H11" s="77">
        <v>100</v>
      </c>
      <c r="I11" s="78">
        <v>7</v>
      </c>
      <c r="J11" s="77" t="s">
        <v>189</v>
      </c>
      <c r="K11" s="150" t="s">
        <v>32</v>
      </c>
      <c r="L11" s="151">
        <v>9</v>
      </c>
      <c r="M11" s="152" t="s">
        <v>180</v>
      </c>
      <c r="N11" s="121"/>
      <c r="O11" s="121"/>
    </row>
    <row r="12" spans="1:16" s="137" customFormat="1" ht="24.95" customHeight="1">
      <c r="A12" s="77">
        <f>+A11+1</f>
        <v>2</v>
      </c>
      <c r="B12" s="163" t="s">
        <v>190</v>
      </c>
      <c r="C12" s="163"/>
      <c r="D12" s="147"/>
      <c r="E12" s="77">
        <f>+F12*D12</f>
        <v>0</v>
      </c>
      <c r="F12" s="77">
        <v>90</v>
      </c>
      <c r="G12" s="149" t="s">
        <v>191</v>
      </c>
      <c r="H12" s="77">
        <v>100</v>
      </c>
      <c r="I12" s="78">
        <v>6</v>
      </c>
      <c r="J12" s="77" t="s">
        <v>49</v>
      </c>
      <c r="K12" s="150" t="s">
        <v>32</v>
      </c>
      <c r="L12" s="151">
        <v>1</v>
      </c>
      <c r="M12" s="152" t="s">
        <v>181</v>
      </c>
    </row>
    <row r="13" spans="1:16" s="137" customFormat="1" ht="33">
      <c r="A13" s="77">
        <f t="shared" ref="A13:A20" si="0">+A12+1</f>
        <v>3</v>
      </c>
      <c r="B13" s="163" t="s">
        <v>192</v>
      </c>
      <c r="C13" s="163"/>
      <c r="D13" s="147"/>
      <c r="E13" s="77">
        <f t="shared" ref="E13:E20" si="1">+F13*D13</f>
        <v>0</v>
      </c>
      <c r="F13" s="77">
        <v>7</v>
      </c>
      <c r="G13" s="149" t="s">
        <v>193</v>
      </c>
      <c r="H13" s="77">
        <v>100</v>
      </c>
      <c r="I13" s="78">
        <v>5</v>
      </c>
      <c r="J13" s="77" t="s">
        <v>49</v>
      </c>
      <c r="K13" s="150" t="s">
        <v>32</v>
      </c>
      <c r="L13" s="151">
        <v>1</v>
      </c>
      <c r="M13" s="152" t="s">
        <v>181</v>
      </c>
    </row>
    <row r="14" spans="1:16" s="137" customFormat="1" ht="33">
      <c r="A14" s="77">
        <f t="shared" si="0"/>
        <v>4</v>
      </c>
      <c r="B14" s="163" t="s">
        <v>194</v>
      </c>
      <c r="C14" s="163"/>
      <c r="D14" s="147"/>
      <c r="E14" s="77">
        <f t="shared" si="1"/>
        <v>0</v>
      </c>
      <c r="F14" s="77">
        <v>5</v>
      </c>
      <c r="G14" s="149" t="s">
        <v>195</v>
      </c>
      <c r="H14" s="77">
        <v>100</v>
      </c>
      <c r="I14" s="78">
        <v>3</v>
      </c>
      <c r="J14" s="77" t="s">
        <v>49</v>
      </c>
      <c r="K14" s="150" t="s">
        <v>32</v>
      </c>
      <c r="L14" s="151">
        <v>3</v>
      </c>
      <c r="M14" s="152" t="s">
        <v>183</v>
      </c>
    </row>
    <row r="15" spans="1:16" s="137" customFormat="1" ht="21" customHeight="1">
      <c r="A15" s="77">
        <f t="shared" si="0"/>
        <v>5</v>
      </c>
      <c r="B15" s="164" t="s">
        <v>196</v>
      </c>
      <c r="C15" s="164"/>
      <c r="D15" s="147"/>
      <c r="E15" s="77">
        <f t="shared" si="1"/>
        <v>0</v>
      </c>
      <c r="F15" s="77">
        <v>1</v>
      </c>
      <c r="G15" s="149" t="s">
        <v>197</v>
      </c>
      <c r="H15" s="77">
        <v>100</v>
      </c>
      <c r="I15" s="78">
        <v>1</v>
      </c>
      <c r="J15" s="77" t="s">
        <v>49</v>
      </c>
      <c r="K15" s="150" t="s">
        <v>32</v>
      </c>
      <c r="L15" s="151">
        <v>3</v>
      </c>
      <c r="M15" s="152" t="s">
        <v>182</v>
      </c>
    </row>
    <row r="16" spans="1:16" s="137" customFormat="1" ht="21" customHeight="1">
      <c r="A16" s="77">
        <f t="shared" si="0"/>
        <v>6</v>
      </c>
      <c r="B16" s="163" t="s">
        <v>198</v>
      </c>
      <c r="C16" s="163"/>
      <c r="D16" s="147"/>
      <c r="E16" s="77">
        <f>+F16*D16</f>
        <v>0</v>
      </c>
      <c r="F16" s="77">
        <v>3</v>
      </c>
      <c r="G16" s="149" t="s">
        <v>199</v>
      </c>
      <c r="H16" s="77">
        <v>100</v>
      </c>
      <c r="I16" s="78">
        <v>2</v>
      </c>
      <c r="J16" s="77" t="s">
        <v>49</v>
      </c>
      <c r="K16" s="150" t="s">
        <v>32</v>
      </c>
      <c r="L16" s="151">
        <v>1</v>
      </c>
      <c r="M16" s="121" t="s">
        <v>184</v>
      </c>
    </row>
    <row r="17" spans="1:15" s="137" customFormat="1" ht="36.75" customHeight="1">
      <c r="A17" s="77">
        <f t="shared" si="0"/>
        <v>7</v>
      </c>
      <c r="B17" s="163"/>
      <c r="C17" s="163"/>
      <c r="D17" s="147"/>
      <c r="E17" s="77">
        <f t="shared" si="1"/>
        <v>0</v>
      </c>
      <c r="F17" s="77">
        <v>0</v>
      </c>
      <c r="G17" s="149"/>
      <c r="H17" s="77">
        <v>0</v>
      </c>
      <c r="I17" s="78">
        <v>0</v>
      </c>
      <c r="J17" s="77"/>
      <c r="K17" s="150" t="s">
        <v>32</v>
      </c>
      <c r="L17" s="151">
        <v>1</v>
      </c>
      <c r="M17" s="152" t="s">
        <v>185</v>
      </c>
    </row>
    <row r="18" spans="1:15" s="137" customFormat="1" ht="40.5" customHeight="1">
      <c r="A18" s="77">
        <f t="shared" si="0"/>
        <v>8</v>
      </c>
      <c r="B18" s="163"/>
      <c r="C18" s="163"/>
      <c r="D18" s="147"/>
      <c r="E18" s="77">
        <f t="shared" si="1"/>
        <v>0</v>
      </c>
      <c r="F18" s="77">
        <v>0</v>
      </c>
      <c r="G18" s="149"/>
      <c r="H18" s="77">
        <v>0</v>
      </c>
      <c r="I18" s="78">
        <v>0</v>
      </c>
      <c r="J18" s="77"/>
      <c r="K18" s="150" t="s">
        <v>32</v>
      </c>
      <c r="L18" s="151">
        <v>1</v>
      </c>
      <c r="M18" s="152" t="s">
        <v>186</v>
      </c>
    </row>
    <row r="19" spans="1:15" s="137" customFormat="1" ht="24.95" customHeight="1">
      <c r="A19" s="77">
        <f t="shared" si="0"/>
        <v>9</v>
      </c>
      <c r="B19" s="163"/>
      <c r="C19" s="163"/>
      <c r="D19" s="147"/>
      <c r="E19" s="77">
        <f t="shared" si="1"/>
        <v>0</v>
      </c>
      <c r="F19" s="77">
        <v>0</v>
      </c>
      <c r="G19" s="149"/>
      <c r="H19" s="77">
        <v>0</v>
      </c>
      <c r="I19" s="78">
        <v>0</v>
      </c>
      <c r="J19" s="77"/>
      <c r="K19" s="150" t="s">
        <v>32</v>
      </c>
      <c r="L19" s="151">
        <v>1</v>
      </c>
      <c r="M19" s="152" t="s">
        <v>181</v>
      </c>
    </row>
    <row r="20" spans="1:15" s="137" customFormat="1" ht="30" customHeight="1">
      <c r="A20" s="77">
        <f t="shared" si="0"/>
        <v>10</v>
      </c>
      <c r="B20" s="163"/>
      <c r="C20" s="163"/>
      <c r="D20" s="147"/>
      <c r="E20" s="77">
        <f t="shared" si="1"/>
        <v>0</v>
      </c>
      <c r="F20" s="77">
        <v>0</v>
      </c>
      <c r="G20" s="149"/>
      <c r="H20" s="77">
        <v>0</v>
      </c>
      <c r="I20" s="78">
        <v>0</v>
      </c>
      <c r="J20" s="77"/>
      <c r="K20" s="150" t="s">
        <v>32</v>
      </c>
      <c r="L20" s="151">
        <v>1</v>
      </c>
      <c r="M20" s="152" t="s">
        <v>181</v>
      </c>
    </row>
    <row r="21" spans="1:15" ht="6.75" customHeight="1">
      <c r="A21" s="153"/>
      <c r="B21" s="153"/>
      <c r="C21" s="153"/>
      <c r="D21" s="153"/>
      <c r="E21" s="153"/>
      <c r="F21" s="153"/>
      <c r="G21" s="153"/>
      <c r="H21" s="153"/>
      <c r="I21" s="153"/>
      <c r="J21" s="153"/>
      <c r="K21" s="153"/>
      <c r="L21" s="137"/>
      <c r="M21" s="137"/>
      <c r="N21" s="137"/>
      <c r="O21" s="137"/>
    </row>
    <row r="22" spans="1:15" ht="14.25">
      <c r="A22" s="153"/>
      <c r="B22" s="153"/>
      <c r="C22" s="153"/>
      <c r="D22" s="153"/>
      <c r="E22" s="153">
        <f>SUM(E11:E20)</f>
        <v>0</v>
      </c>
      <c r="F22" s="153"/>
      <c r="G22" s="159" t="s">
        <v>208</v>
      </c>
      <c r="H22" s="159"/>
      <c r="I22" s="159"/>
      <c r="J22" s="159"/>
      <c r="K22" s="159"/>
      <c r="L22" s="137"/>
      <c r="M22" s="137"/>
      <c r="N22" s="137"/>
      <c r="O22" s="137"/>
    </row>
    <row r="23" spans="1:15" ht="14.25">
      <c r="A23" s="159" t="s">
        <v>29</v>
      </c>
      <c r="B23" s="159"/>
      <c r="C23" s="159"/>
      <c r="D23" s="159"/>
      <c r="E23" s="159"/>
      <c r="F23" s="154"/>
      <c r="G23" s="159" t="s">
        <v>14</v>
      </c>
      <c r="H23" s="159"/>
      <c r="I23" s="159"/>
      <c r="J23" s="159"/>
      <c r="K23" s="159"/>
      <c r="L23" s="137"/>
      <c r="M23" s="137"/>
      <c r="N23" s="137"/>
      <c r="O23" s="137"/>
    </row>
    <row r="24" spans="1:15" ht="20.25" customHeight="1">
      <c r="A24" s="153"/>
      <c r="B24" s="153"/>
      <c r="C24" s="153"/>
      <c r="D24" s="153"/>
      <c r="E24" s="153"/>
      <c r="F24" s="153"/>
      <c r="G24" s="153"/>
      <c r="H24" s="153"/>
      <c r="I24" s="153"/>
      <c r="J24" s="153"/>
      <c r="K24" s="153"/>
      <c r="L24" s="137"/>
      <c r="M24" s="137"/>
      <c r="N24" s="137"/>
      <c r="O24" s="137"/>
    </row>
    <row r="25" spans="1:15" ht="27.75" customHeight="1">
      <c r="A25" s="153"/>
      <c r="B25" s="153"/>
      <c r="C25" s="153"/>
      <c r="D25" s="153"/>
      <c r="E25" s="153"/>
      <c r="F25" s="153"/>
      <c r="G25" s="153"/>
      <c r="H25" s="153"/>
      <c r="I25" s="153"/>
      <c r="J25" s="153"/>
      <c r="K25" s="153"/>
    </row>
    <row r="26" spans="1:15" ht="14.25">
      <c r="A26" s="158" t="str">
        <f>C4</f>
        <v>Prof.Dr.Dra. ENDANG SITI ASTUTI , M.Si.</v>
      </c>
      <c r="B26" s="158"/>
      <c r="C26" s="158"/>
      <c r="D26" s="158"/>
      <c r="E26" s="158"/>
      <c r="F26" s="154"/>
      <c r="G26" s="158" t="str">
        <f>H4</f>
        <v>SAPARILA WOROKINASIH , S.Sos., M.Si.</v>
      </c>
      <c r="H26" s="158"/>
      <c r="I26" s="158"/>
      <c r="J26" s="158"/>
      <c r="K26" s="158"/>
    </row>
    <row r="27" spans="1:15" ht="14.25">
      <c r="A27" s="159" t="str">
        <f>C5</f>
        <v>195308101981032012</v>
      </c>
      <c r="B27" s="159"/>
      <c r="C27" s="159"/>
      <c r="D27" s="159"/>
      <c r="E27" s="159"/>
      <c r="F27" s="153"/>
      <c r="G27" s="159" t="str">
        <f>H5</f>
        <v>197503052006042001</v>
      </c>
      <c r="H27" s="159"/>
      <c r="I27" s="159"/>
      <c r="J27" s="159"/>
      <c r="K27" s="159"/>
    </row>
    <row r="28" spans="1:15">
      <c r="M28" s="121" t="s">
        <v>176</v>
      </c>
      <c r="N28" s="121">
        <v>50</v>
      </c>
    </row>
    <row r="29" spans="1:15">
      <c r="A29" s="160" t="s">
        <v>25</v>
      </c>
      <c r="B29" s="160"/>
      <c r="C29" s="160"/>
      <c r="D29" s="160"/>
      <c r="E29" s="160"/>
      <c r="F29" s="155"/>
    </row>
    <row r="30" spans="1:15">
      <c r="A30" s="160" t="s">
        <v>26</v>
      </c>
      <c r="B30" s="160"/>
      <c r="C30" s="160"/>
      <c r="D30" s="160"/>
      <c r="E30" s="160"/>
      <c r="F30" s="155"/>
    </row>
    <row r="31" spans="1:15">
      <c r="A31" s="162"/>
      <c r="B31" s="162"/>
      <c r="C31" s="162"/>
      <c r="D31" s="162"/>
      <c r="E31" s="162"/>
      <c r="F31" s="136"/>
    </row>
  </sheetData>
  <mergeCells count="45">
    <mergeCell ref="C7:D7"/>
    <mergeCell ref="C8:D8"/>
    <mergeCell ref="H8:K8"/>
    <mergeCell ref="I10:J10"/>
    <mergeCell ref="E9:E10"/>
    <mergeCell ref="F9:K9"/>
    <mergeCell ref="B9:D10"/>
    <mergeCell ref="F10:G10"/>
    <mergeCell ref="H6:K6"/>
    <mergeCell ref="H5:I5"/>
    <mergeCell ref="J5:K5"/>
    <mergeCell ref="F8:G8"/>
    <mergeCell ref="H7:K7"/>
    <mergeCell ref="F7:G7"/>
    <mergeCell ref="C5:D5"/>
    <mergeCell ref="F4:G4"/>
    <mergeCell ref="F5:G5"/>
    <mergeCell ref="F6:G6"/>
    <mergeCell ref="C6:D6"/>
    <mergeCell ref="A1:K1"/>
    <mergeCell ref="A2:K2"/>
    <mergeCell ref="B3:D3"/>
    <mergeCell ref="C4:D4"/>
    <mergeCell ref="F3:K3"/>
    <mergeCell ref="A30:E30"/>
    <mergeCell ref="A9:A10"/>
    <mergeCell ref="A31:E31"/>
    <mergeCell ref="A26:E26"/>
    <mergeCell ref="A23:E23"/>
    <mergeCell ref="A27:E27"/>
    <mergeCell ref="B14:C14"/>
    <mergeCell ref="B13:C13"/>
    <mergeCell ref="B12:C12"/>
    <mergeCell ref="B18:C18"/>
    <mergeCell ref="B16:C16"/>
    <mergeCell ref="B19:C19"/>
    <mergeCell ref="B20:C20"/>
    <mergeCell ref="B15:C15"/>
    <mergeCell ref="B17:C17"/>
    <mergeCell ref="B11:C11"/>
    <mergeCell ref="G26:K26"/>
    <mergeCell ref="G27:K27"/>
    <mergeCell ref="A29:E29"/>
    <mergeCell ref="G23:K23"/>
    <mergeCell ref="G22:K22"/>
  </mergeCells>
  <phoneticPr fontId="1" type="noConversion"/>
  <pageMargins left="0.74803149606299202" right="0.52" top="0.66929133858267698" bottom="0.47244094488188998" header="0.511811023622047" footer="0.27559055118110198"/>
  <pageSetup paperSize="5" scale="90" orientation="landscape" horizontalDpi="4294967294" verticalDpi="4294967294"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36"/>
  <sheetViews>
    <sheetView topLeftCell="A13" zoomScale="115" zoomScaleNormal="115" workbookViewId="0">
      <selection activeCell="K18" sqref="K18:P18"/>
    </sheetView>
  </sheetViews>
  <sheetFormatPr defaultRowHeight="12.75"/>
  <cols>
    <col min="1" max="1" width="4.28515625" customWidth="1"/>
    <col min="2" max="2" width="47.140625" customWidth="1"/>
    <col min="3" max="4" width="4.7109375" customWidth="1"/>
    <col min="5" max="5" width="8.42578125" customWidth="1"/>
    <col min="6" max="6" width="6.7109375" customWidth="1"/>
    <col min="7" max="7" width="4.7109375" customWidth="1"/>
    <col min="8" max="8" width="4.42578125" customWidth="1"/>
    <col min="9" max="9" width="6.42578125" customWidth="1"/>
    <col min="10" max="10" width="4.7109375" customWidth="1"/>
    <col min="11" max="11" width="5" customWidth="1"/>
    <col min="12" max="12" width="10.28515625" customWidth="1"/>
    <col min="13" max="13" width="6.7109375" customWidth="1"/>
    <col min="14" max="14" width="4" customWidth="1"/>
    <col min="15" max="15" width="4.42578125" customWidth="1"/>
    <col min="16" max="16" width="6.5703125" customWidth="1"/>
    <col min="17" max="17" width="13.140625" customWidth="1"/>
    <col min="18" max="18" width="15" customWidth="1"/>
    <col min="19" max="19" width="9.140625" customWidth="1"/>
    <col min="20" max="20" width="4.28515625" hidden="1" customWidth="1"/>
    <col min="21" max="21" width="10" hidden="1" customWidth="1"/>
    <col min="22" max="22" width="9.140625" hidden="1" customWidth="1"/>
    <col min="23" max="23" width="12" hidden="1" customWidth="1"/>
    <col min="24" max="24" width="11.5703125" hidden="1" customWidth="1"/>
    <col min="25" max="25" width="8.5703125" hidden="1" customWidth="1"/>
    <col min="26" max="26" width="19.85546875" hidden="1" customWidth="1"/>
    <col min="27" max="27" width="10.42578125" hidden="1" customWidth="1"/>
    <col min="28" max="28" width="7.42578125" hidden="1" customWidth="1"/>
    <col min="29" max="30" width="10.42578125" hidden="1" customWidth="1"/>
    <col min="31" max="32" width="8.5703125" hidden="1" customWidth="1"/>
    <col min="33" max="33" width="12" hidden="1" customWidth="1"/>
    <col min="34" max="46" width="9.140625" hidden="1" customWidth="1"/>
    <col min="47" max="57" width="9.140625" customWidth="1"/>
  </cols>
  <sheetData>
    <row r="1" spans="1:41" ht="15.75">
      <c r="A1" s="179" t="s">
        <v>21</v>
      </c>
      <c r="B1" s="179"/>
      <c r="C1" s="179"/>
      <c r="D1" s="179"/>
      <c r="E1" s="179"/>
      <c r="F1" s="179"/>
      <c r="G1" s="179"/>
      <c r="H1" s="179"/>
      <c r="I1" s="179"/>
      <c r="J1" s="179"/>
      <c r="K1" s="179"/>
      <c r="L1" s="179"/>
      <c r="M1" s="179"/>
      <c r="N1" s="179"/>
      <c r="O1" s="179"/>
      <c r="P1" s="179"/>
      <c r="Q1" s="179"/>
      <c r="R1" s="179"/>
    </row>
    <row r="2" spans="1:41" ht="15.75">
      <c r="A2" s="179" t="s">
        <v>1</v>
      </c>
      <c r="B2" s="179"/>
      <c r="C2" s="179"/>
      <c r="D2" s="179"/>
      <c r="E2" s="179"/>
      <c r="F2" s="179"/>
      <c r="G2" s="179"/>
      <c r="H2" s="179"/>
      <c r="I2" s="179"/>
      <c r="J2" s="179"/>
      <c r="K2" s="179"/>
      <c r="L2" s="179"/>
      <c r="M2" s="179"/>
      <c r="N2" s="179"/>
      <c r="O2" s="179"/>
      <c r="P2" s="179"/>
      <c r="Q2" s="179"/>
      <c r="R2" s="179"/>
    </row>
    <row r="3" spans="1:41" ht="4.5" customHeight="1">
      <c r="A3" s="180"/>
      <c r="B3" s="180"/>
      <c r="C3" s="180"/>
      <c r="D3" s="180"/>
      <c r="E3" s="180"/>
      <c r="F3" s="180"/>
      <c r="G3" s="180"/>
      <c r="H3" s="180"/>
      <c r="I3" s="180"/>
      <c r="J3" s="180"/>
      <c r="K3" s="180"/>
      <c r="L3" s="180"/>
      <c r="M3" s="180"/>
      <c r="N3" s="180"/>
      <c r="O3" s="180"/>
      <c r="P3" s="180"/>
      <c r="Q3" s="180"/>
    </row>
    <row r="4" spans="1:41" ht="15">
      <c r="A4" s="61" t="s">
        <v>50</v>
      </c>
      <c r="B4" s="61"/>
      <c r="C4" s="61"/>
      <c r="D4" s="61"/>
      <c r="E4" s="61"/>
      <c r="F4" s="61"/>
      <c r="G4" s="9"/>
      <c r="H4" s="9"/>
      <c r="I4" s="9"/>
      <c r="J4" s="9"/>
      <c r="K4" s="187" t="s">
        <v>52</v>
      </c>
      <c r="L4" s="187"/>
      <c r="M4" s="187"/>
      <c r="N4" s="187"/>
      <c r="O4" s="187"/>
      <c r="P4" s="187"/>
      <c r="Q4" s="9"/>
      <c r="R4" s="9"/>
    </row>
    <row r="5" spans="1:41" ht="13.5" customHeight="1">
      <c r="A5" s="183" t="s">
        <v>2</v>
      </c>
      <c r="B5" s="182" t="s">
        <v>31</v>
      </c>
      <c r="C5" s="182" t="s">
        <v>24</v>
      </c>
      <c r="D5" s="183" t="s">
        <v>10</v>
      </c>
      <c r="E5" s="183"/>
      <c r="F5" s="183"/>
      <c r="G5" s="183"/>
      <c r="H5" s="183"/>
      <c r="I5" s="183"/>
      <c r="J5" s="183" t="s">
        <v>24</v>
      </c>
      <c r="K5" s="161" t="s">
        <v>15</v>
      </c>
      <c r="L5" s="161"/>
      <c r="M5" s="161"/>
      <c r="N5" s="161"/>
      <c r="O5" s="161"/>
      <c r="P5" s="161"/>
      <c r="Q5" s="182" t="s">
        <v>16</v>
      </c>
      <c r="R5" s="182" t="s">
        <v>23</v>
      </c>
      <c r="AB5" s="4"/>
      <c r="AC5" s="4"/>
      <c r="AD5" s="4"/>
      <c r="AE5" s="4"/>
      <c r="AF5" s="4"/>
      <c r="AG5" s="4"/>
      <c r="AH5" s="4"/>
      <c r="AI5" s="4"/>
      <c r="AJ5" s="4"/>
    </row>
    <row r="6" spans="1:41" ht="27.75" customHeight="1">
      <c r="A6" s="183"/>
      <c r="B6" s="182"/>
      <c r="C6" s="182"/>
      <c r="D6" s="189" t="s">
        <v>28</v>
      </c>
      <c r="E6" s="189"/>
      <c r="F6" s="62" t="s">
        <v>17</v>
      </c>
      <c r="G6" s="189" t="s">
        <v>18</v>
      </c>
      <c r="H6" s="189"/>
      <c r="I6" s="62" t="s">
        <v>19</v>
      </c>
      <c r="J6" s="183"/>
      <c r="K6" s="188" t="s">
        <v>28</v>
      </c>
      <c r="L6" s="188"/>
      <c r="M6" s="76" t="s">
        <v>17</v>
      </c>
      <c r="N6" s="188" t="s">
        <v>18</v>
      </c>
      <c r="O6" s="188"/>
      <c r="P6" s="76" t="s">
        <v>19</v>
      </c>
      <c r="Q6" s="182"/>
      <c r="R6" s="182"/>
      <c r="W6" s="5" t="s">
        <v>41</v>
      </c>
      <c r="X6" s="5" t="s">
        <v>42</v>
      </c>
      <c r="Y6" s="5" t="s">
        <v>35</v>
      </c>
      <c r="Z6" s="5" t="s">
        <v>36</v>
      </c>
      <c r="AA6" s="5" t="s">
        <v>37</v>
      </c>
      <c r="AB6" s="5" t="s">
        <v>38</v>
      </c>
      <c r="AC6" s="5" t="s">
        <v>45</v>
      </c>
      <c r="AD6" s="5" t="s">
        <v>46</v>
      </c>
      <c r="AE6" s="5" t="s">
        <v>47</v>
      </c>
      <c r="AF6" s="5" t="s">
        <v>48</v>
      </c>
      <c r="AG6" s="5"/>
      <c r="AH6" s="5"/>
    </row>
    <row r="7" spans="1:41" ht="19.5" customHeight="1">
      <c r="A7" s="63">
        <v>1</v>
      </c>
      <c r="B7" s="64">
        <v>2</v>
      </c>
      <c r="C7" s="64">
        <v>3</v>
      </c>
      <c r="D7" s="186">
        <v>4</v>
      </c>
      <c r="E7" s="186"/>
      <c r="F7" s="64">
        <v>5</v>
      </c>
      <c r="G7" s="186">
        <v>6</v>
      </c>
      <c r="H7" s="186"/>
      <c r="I7" s="64">
        <v>7</v>
      </c>
      <c r="J7" s="64">
        <v>8</v>
      </c>
      <c r="K7" s="190">
        <v>9</v>
      </c>
      <c r="L7" s="190"/>
      <c r="M7" s="80">
        <v>10</v>
      </c>
      <c r="N7" s="190">
        <v>11</v>
      </c>
      <c r="O7" s="190"/>
      <c r="P7" s="80">
        <v>12</v>
      </c>
      <c r="Q7" s="64">
        <v>13</v>
      </c>
      <c r="R7" s="64">
        <v>14</v>
      </c>
    </row>
    <row r="8" spans="1:41" s="1" customFormat="1" ht="24.95" customHeight="1">
      <c r="A8" s="65">
        <v>1</v>
      </c>
      <c r="B8" s="66" t="str">
        <f>SKP!B11</f>
        <v>Melaksanakan Literature Review I</v>
      </c>
      <c r="C8" s="65">
        <f>SKP!E11</f>
        <v>0</v>
      </c>
      <c r="D8" s="65">
        <f>SKP!F11</f>
        <v>95</v>
      </c>
      <c r="E8" s="67" t="str">
        <f>SKP!G11</f>
        <v>Literature</v>
      </c>
      <c r="F8" s="65">
        <f>SKP!H11</f>
        <v>100</v>
      </c>
      <c r="G8" s="65">
        <f>SKP!I11</f>
        <v>7</v>
      </c>
      <c r="H8" s="65" t="str">
        <f>SKP!J11</f>
        <v>Bln</v>
      </c>
      <c r="I8" s="68" t="str">
        <f>SKP!K11</f>
        <v>-</v>
      </c>
      <c r="J8" s="65">
        <f>K8*SKP!D11</f>
        <v>0</v>
      </c>
      <c r="K8" s="77">
        <f>+D8</f>
        <v>95</v>
      </c>
      <c r="L8" s="78" t="str">
        <f>E8</f>
        <v>Literature</v>
      </c>
      <c r="M8" s="77">
        <v>100</v>
      </c>
      <c r="N8" s="77">
        <v>7</v>
      </c>
      <c r="O8" s="77" t="str">
        <f>H8</f>
        <v>Bln</v>
      </c>
      <c r="P8" s="79" t="s">
        <v>32</v>
      </c>
      <c r="Q8" s="69">
        <f>AG8</f>
        <v>276</v>
      </c>
      <c r="R8" s="69">
        <f>IF(I8="-",IF(P8="-",Q8/3,Q8/4),Q8/4)</f>
        <v>92</v>
      </c>
      <c r="T8" s="1">
        <f>IF(D8&gt;0,1,0)</f>
        <v>1</v>
      </c>
      <c r="U8" s="1">
        <f>IFERROR(R8,0)</f>
        <v>92</v>
      </c>
      <c r="W8" s="1">
        <f>100-(N8/G8*100)</f>
        <v>0</v>
      </c>
      <c r="X8" s="6" t="e">
        <f>100-(P8/I8*100)</f>
        <v>#VALUE!</v>
      </c>
      <c r="Y8" s="1">
        <f>K8/D8*100</f>
        <v>100</v>
      </c>
      <c r="Z8" s="1">
        <f>M8/F8*100</f>
        <v>100</v>
      </c>
      <c r="AA8" s="2">
        <f>IF(W8&gt;24,AD8,AC8)</f>
        <v>76</v>
      </c>
      <c r="AB8" s="2" t="e">
        <f>IF(X8&gt;24,AF8,AE8)</f>
        <v>#VALUE!</v>
      </c>
      <c r="AC8" s="1">
        <f>((1.76*G8-N8)/G8)*100</f>
        <v>76</v>
      </c>
      <c r="AD8" s="1">
        <f>76-((((1.76*G8-N8)/G8)*100)-100)</f>
        <v>100</v>
      </c>
      <c r="AE8" t="e">
        <f>((1.76*I8-P8)/I8)*100</f>
        <v>#VALUE!</v>
      </c>
      <c r="AF8" t="e">
        <f>76-((((1.76*I8-P8)/I8)*100)-100)</f>
        <v>#VALUE!</v>
      </c>
      <c r="AG8">
        <f>IFERROR(SUM(Y8:AB8),SUM(Y8:AA8))</f>
        <v>276</v>
      </c>
      <c r="AH8"/>
      <c r="AK8" s="7">
        <f>100-(N8/G8*100)</f>
        <v>0</v>
      </c>
      <c r="AL8" s="8" t="e">
        <f>100-(P8/I8*100)</f>
        <v>#VALUE!</v>
      </c>
      <c r="AM8" s="2" t="e">
        <f>IF(AND(AK8&gt;24,AL8&gt;24),(IFERROR(((K8/D8*100)+(M8/F8*100)+(76-((((1.76*G8-N8)/G8)*100)-100))+(76-((((1.76*I8-P8)/I8)*100)-100))),((K8/D8*100)+(M8/F8*100)+(76-((((1.76*G8-N8)/G8)*100)-100))))),(IFERROR(((K8/D8*100)+(M8/F8*100)+(((1.76*G8-N8)/G8)*100))+(((1.76*I8-P8)/I8)*100),((K8/D8*100)+(M8/F8*100)+(((1.76*G8-N8)/G8)*100)))))</f>
        <v>#VALUE!</v>
      </c>
      <c r="AN8" s="4">
        <f>IF(AK8&gt;24,(((K8/D8*100)+(M8/F8*100)+(76-((((1.76*G8-N8)/G8)*100)-100)))),(((K8/D8*100)+(M8/F8*100)+(((1.76*G8-N8)/G8)*100))))</f>
        <v>276</v>
      </c>
      <c r="AO8" s="1">
        <f>IFERROR(AM8,AN8)</f>
        <v>276</v>
      </c>
    </row>
    <row r="9" spans="1:41" s="1" customFormat="1" ht="24.95" customHeight="1">
      <c r="A9" s="65">
        <f>+A8+1</f>
        <v>2</v>
      </c>
      <c r="B9" s="66" t="str">
        <f>SKP!B12</f>
        <v>Melaksanakan Literature Review II</v>
      </c>
      <c r="C9" s="65">
        <f>SKP!E12</f>
        <v>0</v>
      </c>
      <c r="D9" s="65">
        <f>SKP!F12</f>
        <v>90</v>
      </c>
      <c r="E9" s="67" t="str">
        <f>SKP!G12</f>
        <v>Literature</v>
      </c>
      <c r="F9" s="65">
        <f>SKP!H12</f>
        <v>100</v>
      </c>
      <c r="G9" s="65">
        <f>SKP!I12</f>
        <v>6</v>
      </c>
      <c r="H9" s="65" t="str">
        <f>SKP!J12</f>
        <v>bln</v>
      </c>
      <c r="I9" s="68" t="str">
        <f>SKP!K12</f>
        <v>-</v>
      </c>
      <c r="J9" s="65">
        <f>K9*SKP!D12</f>
        <v>0</v>
      </c>
      <c r="K9" s="77">
        <f t="shared" ref="K9:K17" si="0">+D9</f>
        <v>90</v>
      </c>
      <c r="L9" s="78" t="str">
        <f>E9</f>
        <v>Literature</v>
      </c>
      <c r="M9" s="77">
        <v>100</v>
      </c>
      <c r="N9" s="77">
        <v>6</v>
      </c>
      <c r="O9" s="77" t="str">
        <f>H9</f>
        <v>bln</v>
      </c>
      <c r="P9" s="79" t="s">
        <v>32</v>
      </c>
      <c r="Q9" s="69">
        <f t="shared" ref="Q9" si="1">AG9</f>
        <v>276</v>
      </c>
      <c r="R9" s="69">
        <f t="shared" ref="R9" si="2">IF(I9="-",IF(P9="-",Q9/3,Q9/4),Q9/4)</f>
        <v>92</v>
      </c>
      <c r="T9" s="1">
        <f t="shared" ref="T9" si="3">IF(D9&gt;0,1,0)</f>
        <v>1</v>
      </c>
      <c r="U9" s="1">
        <f t="shared" ref="U9" si="4">IFERROR(R9,0)</f>
        <v>92</v>
      </c>
      <c r="W9" s="1">
        <f t="shared" ref="W9" si="5">100-(N9/G9*100)</f>
        <v>0</v>
      </c>
      <c r="X9" s="6" t="e">
        <f t="shared" ref="X9" si="6">100-(P9/I9*100)</f>
        <v>#VALUE!</v>
      </c>
      <c r="Y9" s="1">
        <f t="shared" ref="Y9" si="7">K9/D9*100</f>
        <v>100</v>
      </c>
      <c r="Z9" s="1">
        <f t="shared" ref="Z9" si="8">M9/F9*100</f>
        <v>100</v>
      </c>
      <c r="AA9" s="2">
        <f t="shared" ref="AA9" si="9">IF(W9&gt;24,AD9,AC9)</f>
        <v>76.000000000000014</v>
      </c>
      <c r="AB9" s="2" t="e">
        <f t="shared" ref="AB9" si="10">IF(X9&gt;24,AF9,AE9)</f>
        <v>#VALUE!</v>
      </c>
      <c r="AC9" s="1">
        <f t="shared" ref="AC9" si="11">((1.76*G9-N9)/G9)*100</f>
        <v>76.000000000000014</v>
      </c>
      <c r="AD9" s="1">
        <f t="shared" ref="AD9" si="12">76-((((1.76*G9-N9)/G9)*100)-100)</f>
        <v>99.999999999999986</v>
      </c>
      <c r="AE9" t="e">
        <f t="shared" ref="AE9" si="13">((1.76*I9-P9)/I9)*100</f>
        <v>#VALUE!</v>
      </c>
      <c r="AF9" t="e">
        <f t="shared" ref="AF9" si="14">76-((((1.76*I9-P9)/I9)*100)-100)</f>
        <v>#VALUE!</v>
      </c>
      <c r="AG9">
        <f t="shared" ref="AG9" si="15">IFERROR(SUM(Y9:AB9),SUM(Y9:AA9))</f>
        <v>276</v>
      </c>
      <c r="AH9"/>
      <c r="AK9" s="7">
        <f t="shared" ref="AK9:AK14" si="16">100-(N9/G9*100)</f>
        <v>0</v>
      </c>
      <c r="AL9" s="8" t="e">
        <f t="shared" ref="AL9:AL14" si="17">100-(P9/I9*100)</f>
        <v>#VALUE!</v>
      </c>
      <c r="AM9" s="2" t="e">
        <f t="shared" ref="AM9:AM14" si="18">IF(AND(AK9&gt;24,AL9&gt;24),(IFERROR(((K9/D9*100)+(M9/F9*100)+(76-((((1.76*G9-N9)/G9)*100)-100))+(76-((((1.76*I9-P9)/I9)*100)-100))),((K9/D9*100)+(M9/F9*100)+(76-((((1.76*G9-N9)/G9)*100)-100))))),(IFERROR(((K9/D9*100)+(M9/F9*100)+(((1.76*G9-N9)/G9)*100))+(((1.76*I9-P9)/I9)*100),((K9/D9*100)+(M9/F9*100)+(((1.76*G9-N9)/G9)*100)))))</f>
        <v>#VALUE!</v>
      </c>
      <c r="AN9" s="4">
        <f t="shared" ref="AN9:AN14" si="19">IF(AK9&gt;24,(((K9/D9*100)+(M9/F9*100)+(76-((((1.76*G9-N9)/G9)*100)-100)))),(((K9/D9*100)+(M9/F9*100)+(((1.76*G9-N9)/G9)*100))))</f>
        <v>276</v>
      </c>
      <c r="AO9" s="1">
        <f t="shared" ref="AO9:AO14" si="20">IFERROR(AM9,AN9)</f>
        <v>276</v>
      </c>
    </row>
    <row r="10" spans="1:41" s="1" customFormat="1" ht="29.25" customHeight="1">
      <c r="A10" s="65">
        <f t="shared" ref="A10:A17" si="21">+A9+1</f>
        <v>3</v>
      </c>
      <c r="B10" s="66" t="str">
        <f>SKP!B13</f>
        <v>Research Design I</v>
      </c>
      <c r="C10" s="65">
        <f>SKP!E13</f>
        <v>0</v>
      </c>
      <c r="D10" s="65">
        <f>SKP!F13</f>
        <v>7</v>
      </c>
      <c r="E10" s="67" t="str">
        <f>SKP!G13</f>
        <v>Design Research</v>
      </c>
      <c r="F10" s="65">
        <f>SKP!H13</f>
        <v>100</v>
      </c>
      <c r="G10" s="65">
        <f>SKP!I13</f>
        <v>5</v>
      </c>
      <c r="H10" s="65" t="str">
        <f>SKP!J13</f>
        <v>bln</v>
      </c>
      <c r="I10" s="68" t="str">
        <f>SKP!K13</f>
        <v>-</v>
      </c>
      <c r="J10" s="65">
        <f>K10*SKP!D13</f>
        <v>0</v>
      </c>
      <c r="K10" s="77">
        <f t="shared" si="0"/>
        <v>7</v>
      </c>
      <c r="L10" s="78" t="str">
        <f t="shared" ref="L10:L17" si="22">E10</f>
        <v>Design Research</v>
      </c>
      <c r="M10" s="77">
        <v>100</v>
      </c>
      <c r="N10" s="77">
        <v>5</v>
      </c>
      <c r="O10" s="77" t="str">
        <f t="shared" ref="O10:O17" si="23">H10</f>
        <v>bln</v>
      </c>
      <c r="P10" s="79" t="s">
        <v>32</v>
      </c>
      <c r="Q10" s="69">
        <f t="shared" ref="Q10:Q17" si="24">AG10</f>
        <v>276</v>
      </c>
      <c r="R10" s="69">
        <f t="shared" ref="R10:R17" si="25">IF(I10="-",IF(P10="-",Q10/3,Q10/4),Q10/4)</f>
        <v>92</v>
      </c>
      <c r="T10" s="1">
        <f t="shared" ref="T10:T17" si="26">IF(D10&gt;0,1,0)</f>
        <v>1</v>
      </c>
      <c r="U10" s="1">
        <f t="shared" ref="U10:U17" si="27">IFERROR(R10,0)</f>
        <v>92</v>
      </c>
      <c r="W10" s="1">
        <f t="shared" ref="W10:W17" si="28">100-(N10/G10*100)</f>
        <v>0</v>
      </c>
      <c r="X10" s="6" t="e">
        <f t="shared" ref="X10:X17" si="29">100-(P10/I10*100)</f>
        <v>#VALUE!</v>
      </c>
      <c r="Y10" s="1">
        <f t="shared" ref="Y10:Y17" si="30">K10/D10*100</f>
        <v>100</v>
      </c>
      <c r="Z10" s="1">
        <f t="shared" ref="Z10:Z17" si="31">M10/F10*100</f>
        <v>100</v>
      </c>
      <c r="AA10" s="2">
        <f t="shared" ref="AA10:AA17" si="32">IF(W10&gt;24,AD10,AC10)</f>
        <v>76.000000000000014</v>
      </c>
      <c r="AB10" s="2" t="e">
        <f t="shared" ref="AB10:AB17" si="33">IF(X10&gt;24,AF10,AE10)</f>
        <v>#VALUE!</v>
      </c>
      <c r="AC10" s="1">
        <f t="shared" ref="AC10:AC17" si="34">((1.76*G10-N10)/G10)*100</f>
        <v>76.000000000000014</v>
      </c>
      <c r="AD10" s="1">
        <f t="shared" ref="AD10:AD17" si="35">76-((((1.76*G10-N10)/G10)*100)-100)</f>
        <v>99.999999999999986</v>
      </c>
      <c r="AE10" t="e">
        <f t="shared" ref="AE10:AE17" si="36">((1.76*I10-P10)/I10)*100</f>
        <v>#VALUE!</v>
      </c>
      <c r="AF10" t="e">
        <f t="shared" ref="AF10:AF17" si="37">76-((((1.76*I10-P10)/I10)*100)-100)</f>
        <v>#VALUE!</v>
      </c>
      <c r="AG10">
        <f t="shared" ref="AG10:AG17" si="38">IFERROR(SUM(Y10:AB10),SUM(Y10:AA10))</f>
        <v>276</v>
      </c>
      <c r="AH10"/>
      <c r="AI10" s="4"/>
      <c r="AJ10" s="4"/>
      <c r="AK10" s="7">
        <f t="shared" si="16"/>
        <v>0</v>
      </c>
      <c r="AL10" s="8" t="e">
        <f t="shared" si="17"/>
        <v>#VALUE!</v>
      </c>
      <c r="AM10" s="2" t="e">
        <f t="shared" si="18"/>
        <v>#VALUE!</v>
      </c>
      <c r="AN10" s="4">
        <f t="shared" si="19"/>
        <v>276</v>
      </c>
      <c r="AO10" s="1">
        <f t="shared" si="20"/>
        <v>276</v>
      </c>
    </row>
    <row r="11" spans="1:41" s="1" customFormat="1" ht="45" customHeight="1">
      <c r="A11" s="65">
        <f t="shared" si="21"/>
        <v>4</v>
      </c>
      <c r="B11" s="66" t="str">
        <f>SKP!B14</f>
        <v>Research Design II</v>
      </c>
      <c r="C11" s="65">
        <f>SKP!E14</f>
        <v>0</v>
      </c>
      <c r="D11" s="65">
        <f>SKP!F14</f>
        <v>5</v>
      </c>
      <c r="E11" s="67" t="str">
        <f>SKP!G14</f>
        <v>Quesioner Sub Topik</v>
      </c>
      <c r="F11" s="65">
        <f>SKP!H14</f>
        <v>100</v>
      </c>
      <c r="G11" s="65">
        <f>SKP!I14</f>
        <v>3</v>
      </c>
      <c r="H11" s="65" t="str">
        <f>SKP!J14</f>
        <v>bln</v>
      </c>
      <c r="I11" s="68" t="str">
        <f>SKP!K14</f>
        <v>-</v>
      </c>
      <c r="J11" s="65">
        <f>K11*SKP!D14</f>
        <v>0</v>
      </c>
      <c r="K11" s="77">
        <f t="shared" si="0"/>
        <v>5</v>
      </c>
      <c r="L11" s="78" t="str">
        <f t="shared" si="22"/>
        <v>Quesioner Sub Topik</v>
      </c>
      <c r="M11" s="77">
        <v>90</v>
      </c>
      <c r="N11" s="77">
        <v>4</v>
      </c>
      <c r="O11" s="77" t="str">
        <f t="shared" si="23"/>
        <v>bln</v>
      </c>
      <c r="P11" s="79" t="s">
        <v>32</v>
      </c>
      <c r="Q11" s="69">
        <f t="shared" si="24"/>
        <v>232.66666666666669</v>
      </c>
      <c r="R11" s="69">
        <f t="shared" si="25"/>
        <v>77.555555555555557</v>
      </c>
      <c r="T11" s="1">
        <f t="shared" si="26"/>
        <v>1</v>
      </c>
      <c r="U11" s="1">
        <f t="shared" si="27"/>
        <v>77.555555555555557</v>
      </c>
      <c r="W11" s="1">
        <f t="shared" si="28"/>
        <v>-33.333333333333314</v>
      </c>
      <c r="X11" s="6" t="e">
        <f t="shared" si="29"/>
        <v>#VALUE!</v>
      </c>
      <c r="Y11" s="1">
        <f t="shared" si="30"/>
        <v>100</v>
      </c>
      <c r="Z11" s="1">
        <f t="shared" si="31"/>
        <v>90</v>
      </c>
      <c r="AA11" s="2">
        <f t="shared" si="32"/>
        <v>42.666666666666671</v>
      </c>
      <c r="AB11" s="2" t="e">
        <f t="shared" si="33"/>
        <v>#VALUE!</v>
      </c>
      <c r="AC11" s="1">
        <f t="shared" si="34"/>
        <v>42.666666666666671</v>
      </c>
      <c r="AD11" s="1">
        <f t="shared" si="35"/>
        <v>133.33333333333331</v>
      </c>
      <c r="AE11" t="e">
        <f t="shared" si="36"/>
        <v>#VALUE!</v>
      </c>
      <c r="AF11" t="e">
        <f t="shared" si="37"/>
        <v>#VALUE!</v>
      </c>
      <c r="AG11">
        <f t="shared" si="38"/>
        <v>232.66666666666669</v>
      </c>
      <c r="AH11"/>
      <c r="AK11" s="7">
        <f t="shared" si="16"/>
        <v>-33.333333333333314</v>
      </c>
      <c r="AL11" s="8" t="e">
        <f t="shared" si="17"/>
        <v>#VALUE!</v>
      </c>
      <c r="AM11" s="2" t="e">
        <f t="shared" si="18"/>
        <v>#VALUE!</v>
      </c>
      <c r="AN11" s="4">
        <f t="shared" si="19"/>
        <v>232.66666666666669</v>
      </c>
      <c r="AO11" s="1">
        <f t="shared" si="20"/>
        <v>232.66666666666669</v>
      </c>
    </row>
    <row r="12" spans="1:41" s="1" customFormat="1" ht="37.5" customHeight="1">
      <c r="A12" s="65">
        <f t="shared" si="21"/>
        <v>5</v>
      </c>
      <c r="B12" s="66" t="str">
        <f>SKP!B15</f>
        <v>Proposal Defence</v>
      </c>
      <c r="C12" s="65">
        <f>SKP!E15</f>
        <v>0</v>
      </c>
      <c r="D12" s="65">
        <f>SKP!F15</f>
        <v>1</v>
      </c>
      <c r="E12" s="67" t="str">
        <f>SKP!G15</f>
        <v>Ujian</v>
      </c>
      <c r="F12" s="65">
        <f>SKP!H15</f>
        <v>100</v>
      </c>
      <c r="G12" s="65">
        <f>SKP!I15</f>
        <v>1</v>
      </c>
      <c r="H12" s="65" t="str">
        <f>SKP!J15</f>
        <v>bln</v>
      </c>
      <c r="I12" s="68" t="str">
        <f>SKP!K15</f>
        <v>-</v>
      </c>
      <c r="J12" s="65">
        <f>K12*SKP!D15</f>
        <v>0</v>
      </c>
      <c r="K12" s="77">
        <f t="shared" si="0"/>
        <v>1</v>
      </c>
      <c r="L12" s="78" t="str">
        <f t="shared" si="22"/>
        <v>Ujian</v>
      </c>
      <c r="M12" s="77">
        <v>100</v>
      </c>
      <c r="N12" s="77">
        <v>1</v>
      </c>
      <c r="O12" s="77" t="str">
        <f t="shared" si="23"/>
        <v>bln</v>
      </c>
      <c r="P12" s="79" t="s">
        <v>32</v>
      </c>
      <c r="Q12" s="69">
        <f t="shared" si="24"/>
        <v>276</v>
      </c>
      <c r="R12" s="69">
        <f t="shared" si="25"/>
        <v>92</v>
      </c>
      <c r="T12" s="1">
        <f t="shared" si="26"/>
        <v>1</v>
      </c>
      <c r="U12" s="1">
        <f t="shared" si="27"/>
        <v>92</v>
      </c>
      <c r="W12" s="1">
        <f t="shared" si="28"/>
        <v>0</v>
      </c>
      <c r="X12" s="6" t="e">
        <f t="shared" si="29"/>
        <v>#VALUE!</v>
      </c>
      <c r="Y12" s="1">
        <f t="shared" si="30"/>
        <v>100</v>
      </c>
      <c r="Z12" s="1">
        <f t="shared" si="31"/>
        <v>100</v>
      </c>
      <c r="AA12" s="2">
        <f t="shared" si="32"/>
        <v>76</v>
      </c>
      <c r="AB12" s="2" t="e">
        <f t="shared" si="33"/>
        <v>#VALUE!</v>
      </c>
      <c r="AC12" s="1">
        <f t="shared" si="34"/>
        <v>76</v>
      </c>
      <c r="AD12" s="1">
        <f t="shared" si="35"/>
        <v>100</v>
      </c>
      <c r="AE12" t="e">
        <f t="shared" si="36"/>
        <v>#VALUE!</v>
      </c>
      <c r="AF12" t="e">
        <f t="shared" si="37"/>
        <v>#VALUE!</v>
      </c>
      <c r="AG12">
        <f t="shared" si="38"/>
        <v>276</v>
      </c>
      <c r="AH12"/>
      <c r="AK12" s="2">
        <f t="shared" si="16"/>
        <v>0</v>
      </c>
      <c r="AL12" s="3" t="e">
        <f t="shared" si="17"/>
        <v>#VALUE!</v>
      </c>
      <c r="AM12" s="2" t="e">
        <f t="shared" si="18"/>
        <v>#VALUE!</v>
      </c>
      <c r="AN12" s="4">
        <f t="shared" si="19"/>
        <v>276</v>
      </c>
      <c r="AO12" s="1">
        <f t="shared" si="20"/>
        <v>276</v>
      </c>
    </row>
    <row r="13" spans="1:41" s="1" customFormat="1" ht="37.5" customHeight="1">
      <c r="A13" s="65">
        <f t="shared" si="21"/>
        <v>6</v>
      </c>
      <c r="B13" s="66" t="str">
        <f>SKP!B16</f>
        <v>Revisi Proposal</v>
      </c>
      <c r="C13" s="65">
        <f>SKP!E16</f>
        <v>0</v>
      </c>
      <c r="D13" s="65">
        <f>SKP!F16</f>
        <v>3</v>
      </c>
      <c r="E13" s="67" t="str">
        <f>SKP!G16</f>
        <v>Bab</v>
      </c>
      <c r="F13" s="65">
        <f>SKP!H16</f>
        <v>100</v>
      </c>
      <c r="G13" s="65">
        <f>SKP!I16</f>
        <v>2</v>
      </c>
      <c r="H13" s="65" t="str">
        <f>SKP!J16</f>
        <v>bln</v>
      </c>
      <c r="I13" s="68" t="str">
        <f>SKP!K16</f>
        <v>-</v>
      </c>
      <c r="J13" s="65">
        <f>K13*SKP!D16</f>
        <v>0</v>
      </c>
      <c r="K13" s="77">
        <f>+D13</f>
        <v>3</v>
      </c>
      <c r="L13" s="78" t="str">
        <f t="shared" si="22"/>
        <v>Bab</v>
      </c>
      <c r="M13" s="77">
        <v>100</v>
      </c>
      <c r="N13" s="77">
        <v>2</v>
      </c>
      <c r="O13" s="77" t="str">
        <f t="shared" si="23"/>
        <v>bln</v>
      </c>
      <c r="P13" s="79" t="s">
        <v>32</v>
      </c>
      <c r="Q13" s="69">
        <f t="shared" si="24"/>
        <v>276</v>
      </c>
      <c r="R13" s="69">
        <f t="shared" si="25"/>
        <v>92</v>
      </c>
      <c r="T13" s="1">
        <f t="shared" si="26"/>
        <v>1</v>
      </c>
      <c r="U13" s="1">
        <f t="shared" si="27"/>
        <v>92</v>
      </c>
      <c r="W13" s="1">
        <f t="shared" si="28"/>
        <v>0</v>
      </c>
      <c r="X13" s="6" t="e">
        <f t="shared" si="29"/>
        <v>#VALUE!</v>
      </c>
      <c r="Y13" s="1">
        <f t="shared" si="30"/>
        <v>100</v>
      </c>
      <c r="Z13" s="1">
        <f t="shared" si="31"/>
        <v>100</v>
      </c>
      <c r="AA13" s="2">
        <f t="shared" si="32"/>
        <v>76</v>
      </c>
      <c r="AB13" s="2" t="e">
        <f t="shared" si="33"/>
        <v>#VALUE!</v>
      </c>
      <c r="AC13" s="1">
        <f t="shared" si="34"/>
        <v>76</v>
      </c>
      <c r="AD13" s="1">
        <f t="shared" si="35"/>
        <v>100</v>
      </c>
      <c r="AE13" t="e">
        <f t="shared" si="36"/>
        <v>#VALUE!</v>
      </c>
      <c r="AF13" t="e">
        <f t="shared" si="37"/>
        <v>#VALUE!</v>
      </c>
      <c r="AG13">
        <f t="shared" si="38"/>
        <v>276</v>
      </c>
      <c r="AH13"/>
      <c r="AK13" s="2">
        <f t="shared" si="16"/>
        <v>0</v>
      </c>
      <c r="AL13" s="3" t="e">
        <f t="shared" si="17"/>
        <v>#VALUE!</v>
      </c>
      <c r="AM13" s="2" t="e">
        <f t="shared" si="18"/>
        <v>#VALUE!</v>
      </c>
      <c r="AN13" s="4">
        <f t="shared" si="19"/>
        <v>276</v>
      </c>
      <c r="AO13" s="1">
        <f t="shared" si="20"/>
        <v>276</v>
      </c>
    </row>
    <row r="14" spans="1:41" s="1" customFormat="1" ht="40.5" hidden="1" customHeight="1">
      <c r="A14" s="65">
        <f t="shared" si="21"/>
        <v>7</v>
      </c>
      <c r="B14" s="66">
        <f>SKP!B17</f>
        <v>0</v>
      </c>
      <c r="C14" s="65">
        <f>SKP!E17</f>
        <v>0</v>
      </c>
      <c r="D14" s="65">
        <f>SKP!F17</f>
        <v>0</v>
      </c>
      <c r="E14" s="67">
        <f>SKP!G17</f>
        <v>0</v>
      </c>
      <c r="F14" s="65">
        <f>SKP!H17</f>
        <v>0</v>
      </c>
      <c r="G14" s="65">
        <f>SKP!I17</f>
        <v>0</v>
      </c>
      <c r="H14" s="65">
        <f>SKP!J17</f>
        <v>0</v>
      </c>
      <c r="I14" s="68" t="str">
        <f>SKP!K17</f>
        <v>-</v>
      </c>
      <c r="J14" s="65">
        <f>K14*SKP!D17</f>
        <v>0</v>
      </c>
      <c r="K14" s="77">
        <f t="shared" ref="K14:K15" si="39">+D14</f>
        <v>0</v>
      </c>
      <c r="L14" s="78">
        <f t="shared" si="22"/>
        <v>0</v>
      </c>
      <c r="M14" s="77">
        <v>0</v>
      </c>
      <c r="N14" s="77">
        <v>0</v>
      </c>
      <c r="O14" s="77">
        <f t="shared" si="23"/>
        <v>0</v>
      </c>
      <c r="P14" s="79" t="s">
        <v>32</v>
      </c>
      <c r="Q14" s="69" t="e">
        <f t="shared" si="24"/>
        <v>#DIV/0!</v>
      </c>
      <c r="R14" s="69" t="e">
        <f t="shared" si="25"/>
        <v>#DIV/0!</v>
      </c>
      <c r="T14" s="1">
        <f t="shared" si="26"/>
        <v>0</v>
      </c>
      <c r="U14" s="1">
        <f t="shared" si="27"/>
        <v>0</v>
      </c>
      <c r="W14" s="1" t="e">
        <f t="shared" si="28"/>
        <v>#DIV/0!</v>
      </c>
      <c r="X14" s="6" t="e">
        <f t="shared" si="29"/>
        <v>#VALUE!</v>
      </c>
      <c r="Y14" s="1" t="e">
        <f t="shared" si="30"/>
        <v>#DIV/0!</v>
      </c>
      <c r="Z14" s="1" t="e">
        <f t="shared" si="31"/>
        <v>#DIV/0!</v>
      </c>
      <c r="AA14" s="2" t="e">
        <f t="shared" si="32"/>
        <v>#DIV/0!</v>
      </c>
      <c r="AB14" s="2" t="e">
        <f t="shared" si="33"/>
        <v>#VALUE!</v>
      </c>
      <c r="AC14" s="1" t="e">
        <f t="shared" si="34"/>
        <v>#DIV/0!</v>
      </c>
      <c r="AD14" s="1" t="e">
        <f t="shared" si="35"/>
        <v>#DIV/0!</v>
      </c>
      <c r="AE14" t="e">
        <f t="shared" si="36"/>
        <v>#VALUE!</v>
      </c>
      <c r="AF14" t="e">
        <f t="shared" si="37"/>
        <v>#VALUE!</v>
      </c>
      <c r="AG14" t="e">
        <f t="shared" si="38"/>
        <v>#DIV/0!</v>
      </c>
      <c r="AH14"/>
      <c r="AK14" s="2" t="e">
        <f t="shared" si="16"/>
        <v>#DIV/0!</v>
      </c>
      <c r="AL14" s="3" t="e">
        <f t="shared" si="17"/>
        <v>#VALUE!</v>
      </c>
      <c r="AM14" s="2" t="e">
        <f t="shared" si="18"/>
        <v>#DIV/0!</v>
      </c>
      <c r="AN14" s="4" t="e">
        <f t="shared" si="19"/>
        <v>#DIV/0!</v>
      </c>
      <c r="AO14" s="1" t="e">
        <f t="shared" si="20"/>
        <v>#DIV/0!</v>
      </c>
    </row>
    <row r="15" spans="1:41" s="1" customFormat="1" ht="24.95" hidden="1" customHeight="1">
      <c r="A15" s="65">
        <f t="shared" si="21"/>
        <v>8</v>
      </c>
      <c r="B15" s="66">
        <f>SKP!B18</f>
        <v>0</v>
      </c>
      <c r="C15" s="65">
        <f>SKP!E18</f>
        <v>0</v>
      </c>
      <c r="D15" s="65">
        <f>SKP!F18</f>
        <v>0</v>
      </c>
      <c r="E15" s="67">
        <f>SKP!G18</f>
        <v>0</v>
      </c>
      <c r="F15" s="65">
        <f>SKP!H18</f>
        <v>0</v>
      </c>
      <c r="G15" s="65">
        <f>SKP!I18</f>
        <v>0</v>
      </c>
      <c r="H15" s="65">
        <f>SKP!J18</f>
        <v>0</v>
      </c>
      <c r="I15" s="68" t="str">
        <f>SKP!K18</f>
        <v>-</v>
      </c>
      <c r="J15" s="65">
        <f>K15*SKP!D18</f>
        <v>0</v>
      </c>
      <c r="K15" s="77">
        <f t="shared" si="39"/>
        <v>0</v>
      </c>
      <c r="L15" s="78">
        <f t="shared" si="22"/>
        <v>0</v>
      </c>
      <c r="M15" s="77">
        <v>0</v>
      </c>
      <c r="N15" s="77">
        <v>0</v>
      </c>
      <c r="O15" s="77">
        <f t="shared" si="23"/>
        <v>0</v>
      </c>
      <c r="P15" s="79" t="s">
        <v>32</v>
      </c>
      <c r="Q15" s="69" t="e">
        <f t="shared" si="24"/>
        <v>#DIV/0!</v>
      </c>
      <c r="R15" s="69" t="e">
        <f t="shared" si="25"/>
        <v>#DIV/0!</v>
      </c>
      <c r="T15" s="1">
        <f t="shared" si="26"/>
        <v>0</v>
      </c>
      <c r="U15" s="1">
        <f t="shared" si="27"/>
        <v>0</v>
      </c>
      <c r="W15" s="1" t="e">
        <f t="shared" si="28"/>
        <v>#DIV/0!</v>
      </c>
      <c r="X15" s="6" t="e">
        <f t="shared" si="29"/>
        <v>#VALUE!</v>
      </c>
      <c r="Y15" s="1" t="e">
        <f t="shared" si="30"/>
        <v>#DIV/0!</v>
      </c>
      <c r="Z15" s="1" t="e">
        <f t="shared" si="31"/>
        <v>#DIV/0!</v>
      </c>
      <c r="AA15" s="2" t="e">
        <f t="shared" si="32"/>
        <v>#DIV/0!</v>
      </c>
      <c r="AB15" s="2" t="e">
        <f t="shared" si="33"/>
        <v>#VALUE!</v>
      </c>
      <c r="AC15" s="1" t="e">
        <f t="shared" si="34"/>
        <v>#DIV/0!</v>
      </c>
      <c r="AD15" s="1" t="e">
        <f t="shared" si="35"/>
        <v>#DIV/0!</v>
      </c>
      <c r="AE15" t="e">
        <f t="shared" si="36"/>
        <v>#VALUE!</v>
      </c>
      <c r="AF15" t="e">
        <f t="shared" si="37"/>
        <v>#VALUE!</v>
      </c>
      <c r="AG15" t="e">
        <f t="shared" si="38"/>
        <v>#DIV/0!</v>
      </c>
      <c r="AH15"/>
      <c r="AK15" s="2"/>
      <c r="AL15" s="3"/>
      <c r="AM15" s="2"/>
      <c r="AN15" s="4"/>
    </row>
    <row r="16" spans="1:41" s="1" customFormat="1" ht="42.75" hidden="1" customHeight="1">
      <c r="A16" s="65">
        <f t="shared" si="21"/>
        <v>9</v>
      </c>
      <c r="B16" s="66">
        <f>SKP!B19</f>
        <v>0</v>
      </c>
      <c r="C16" s="65">
        <f>SKP!E19</f>
        <v>0</v>
      </c>
      <c r="D16" s="65">
        <f>SKP!F19</f>
        <v>0</v>
      </c>
      <c r="E16" s="67">
        <f>SKP!G19</f>
        <v>0</v>
      </c>
      <c r="F16" s="65">
        <f>SKP!H19</f>
        <v>0</v>
      </c>
      <c r="G16" s="65">
        <f>SKP!I19</f>
        <v>0</v>
      </c>
      <c r="H16" s="65">
        <f>SKP!J19</f>
        <v>0</v>
      </c>
      <c r="I16" s="68" t="str">
        <f>SKP!K19</f>
        <v>-</v>
      </c>
      <c r="J16" s="65">
        <f>K16*SKP!D19</f>
        <v>0</v>
      </c>
      <c r="K16" s="77">
        <f t="shared" si="0"/>
        <v>0</v>
      </c>
      <c r="L16" s="78">
        <f t="shared" si="22"/>
        <v>0</v>
      </c>
      <c r="M16" s="77">
        <v>0</v>
      </c>
      <c r="N16" s="77">
        <v>0</v>
      </c>
      <c r="O16" s="77">
        <f t="shared" si="23"/>
        <v>0</v>
      </c>
      <c r="P16" s="79" t="s">
        <v>32</v>
      </c>
      <c r="Q16" s="69" t="e">
        <f t="shared" si="24"/>
        <v>#DIV/0!</v>
      </c>
      <c r="R16" s="69" t="e">
        <f t="shared" si="25"/>
        <v>#DIV/0!</v>
      </c>
      <c r="T16" s="1">
        <f t="shared" si="26"/>
        <v>0</v>
      </c>
      <c r="U16" s="1">
        <f t="shared" si="27"/>
        <v>0</v>
      </c>
      <c r="W16" s="1" t="e">
        <f t="shared" si="28"/>
        <v>#DIV/0!</v>
      </c>
      <c r="X16" s="6" t="e">
        <f t="shared" si="29"/>
        <v>#VALUE!</v>
      </c>
      <c r="Y16" s="1" t="e">
        <f t="shared" si="30"/>
        <v>#DIV/0!</v>
      </c>
      <c r="Z16" s="1" t="e">
        <f t="shared" si="31"/>
        <v>#DIV/0!</v>
      </c>
      <c r="AA16" s="2" t="e">
        <f t="shared" si="32"/>
        <v>#DIV/0!</v>
      </c>
      <c r="AB16" s="2" t="e">
        <f t="shared" si="33"/>
        <v>#VALUE!</v>
      </c>
      <c r="AC16" s="1" t="e">
        <f t="shared" si="34"/>
        <v>#DIV/0!</v>
      </c>
      <c r="AD16" s="1" t="e">
        <f t="shared" si="35"/>
        <v>#DIV/0!</v>
      </c>
      <c r="AE16" t="e">
        <f t="shared" si="36"/>
        <v>#VALUE!</v>
      </c>
      <c r="AF16" t="e">
        <f t="shared" si="37"/>
        <v>#VALUE!</v>
      </c>
      <c r="AG16" t="e">
        <f t="shared" si="38"/>
        <v>#DIV/0!</v>
      </c>
      <c r="AH16"/>
      <c r="AK16" s="2"/>
      <c r="AL16" s="3"/>
      <c r="AM16" s="2"/>
      <c r="AN16" s="4"/>
    </row>
    <row r="17" spans="1:40" s="1" customFormat="1" ht="24.95" hidden="1" customHeight="1">
      <c r="A17" s="65">
        <f t="shared" si="21"/>
        <v>10</v>
      </c>
      <c r="B17" s="66">
        <f>SKP!B20</f>
        <v>0</v>
      </c>
      <c r="C17" s="65">
        <f>SKP!E20</f>
        <v>0</v>
      </c>
      <c r="D17" s="65">
        <f>SKP!F20</f>
        <v>0</v>
      </c>
      <c r="E17" s="67">
        <f>SKP!G20</f>
        <v>0</v>
      </c>
      <c r="F17" s="65">
        <f>SKP!H20</f>
        <v>0</v>
      </c>
      <c r="G17" s="65">
        <f>SKP!I20</f>
        <v>0</v>
      </c>
      <c r="H17" s="65">
        <f>SKP!J20</f>
        <v>0</v>
      </c>
      <c r="I17" s="68" t="str">
        <f>SKP!K20</f>
        <v>-</v>
      </c>
      <c r="J17" s="65">
        <f>K17*SKP!D20</f>
        <v>0</v>
      </c>
      <c r="K17" s="77">
        <f t="shared" si="0"/>
        <v>0</v>
      </c>
      <c r="L17" s="78">
        <f t="shared" si="22"/>
        <v>0</v>
      </c>
      <c r="M17" s="77">
        <v>0</v>
      </c>
      <c r="N17" s="77">
        <v>0</v>
      </c>
      <c r="O17" s="77">
        <f t="shared" si="23"/>
        <v>0</v>
      </c>
      <c r="P17" s="79" t="s">
        <v>32</v>
      </c>
      <c r="Q17" s="69" t="e">
        <f t="shared" si="24"/>
        <v>#DIV/0!</v>
      </c>
      <c r="R17" s="69" t="e">
        <f t="shared" si="25"/>
        <v>#DIV/0!</v>
      </c>
      <c r="T17" s="1">
        <f t="shared" si="26"/>
        <v>0</v>
      </c>
      <c r="U17" s="1">
        <f t="shared" si="27"/>
        <v>0</v>
      </c>
      <c r="W17" s="1" t="e">
        <f t="shared" si="28"/>
        <v>#DIV/0!</v>
      </c>
      <c r="X17" s="6" t="e">
        <f t="shared" si="29"/>
        <v>#VALUE!</v>
      </c>
      <c r="Y17" s="1" t="e">
        <f t="shared" si="30"/>
        <v>#DIV/0!</v>
      </c>
      <c r="Z17" s="1" t="e">
        <f t="shared" si="31"/>
        <v>#DIV/0!</v>
      </c>
      <c r="AA17" s="2" t="e">
        <f t="shared" si="32"/>
        <v>#DIV/0!</v>
      </c>
      <c r="AB17" s="2" t="e">
        <f t="shared" si="33"/>
        <v>#VALUE!</v>
      </c>
      <c r="AC17" s="1" t="e">
        <f t="shared" si="34"/>
        <v>#DIV/0!</v>
      </c>
      <c r="AD17" s="1" t="e">
        <f t="shared" si="35"/>
        <v>#DIV/0!</v>
      </c>
      <c r="AE17" t="e">
        <f t="shared" si="36"/>
        <v>#VALUE!</v>
      </c>
      <c r="AF17" t="e">
        <f t="shared" si="37"/>
        <v>#VALUE!</v>
      </c>
      <c r="AG17" t="e">
        <f t="shared" si="38"/>
        <v>#DIV/0!</v>
      </c>
      <c r="AH17"/>
      <c r="AK17" s="2"/>
      <c r="AL17" s="3"/>
      <c r="AM17" s="2"/>
      <c r="AN17" s="4"/>
    </row>
    <row r="18" spans="1:40" ht="37.5" customHeight="1">
      <c r="A18" s="70"/>
      <c r="B18" s="71" t="s">
        <v>22</v>
      </c>
      <c r="C18" s="71"/>
      <c r="D18" s="182"/>
      <c r="E18" s="182"/>
      <c r="F18" s="182"/>
      <c r="G18" s="182"/>
      <c r="H18" s="182"/>
      <c r="I18" s="182"/>
      <c r="J18" s="72"/>
      <c r="K18" s="185"/>
      <c r="L18" s="185"/>
      <c r="M18" s="185"/>
      <c r="N18" s="185"/>
      <c r="O18" s="185"/>
      <c r="P18" s="185"/>
      <c r="Q18" s="70"/>
      <c r="R18" s="73"/>
    </row>
    <row r="19" spans="1:40" ht="15.75" customHeight="1">
      <c r="A19" s="70">
        <v>1</v>
      </c>
      <c r="B19" s="71" t="s">
        <v>33</v>
      </c>
      <c r="C19" s="71"/>
      <c r="D19" s="182"/>
      <c r="E19" s="182"/>
      <c r="F19" s="182"/>
      <c r="G19" s="182"/>
      <c r="H19" s="182"/>
      <c r="I19" s="182"/>
      <c r="J19" s="72"/>
      <c r="K19" s="185"/>
      <c r="L19" s="185"/>
      <c r="M19" s="185"/>
      <c r="N19" s="185"/>
      <c r="O19" s="185"/>
      <c r="P19" s="185"/>
      <c r="Q19" s="70"/>
      <c r="R19" s="184"/>
      <c r="Z19" s="5" t="s">
        <v>43</v>
      </c>
      <c r="AJ19" s="5" t="s">
        <v>39</v>
      </c>
      <c r="AL19" s="4"/>
    </row>
    <row r="20" spans="1:40" ht="15.75" customHeight="1">
      <c r="A20" s="70"/>
      <c r="B20" s="71" t="s">
        <v>33</v>
      </c>
      <c r="C20" s="71"/>
      <c r="D20" s="182"/>
      <c r="E20" s="182"/>
      <c r="F20" s="182"/>
      <c r="G20" s="182"/>
      <c r="H20" s="182"/>
      <c r="I20" s="182"/>
      <c r="J20" s="72"/>
      <c r="K20" s="185"/>
      <c r="L20" s="185"/>
      <c r="M20" s="185"/>
      <c r="N20" s="185"/>
      <c r="O20" s="185"/>
      <c r="P20" s="185"/>
      <c r="Q20" s="70"/>
      <c r="R20" s="184"/>
      <c r="Z20" t="s">
        <v>44</v>
      </c>
      <c r="AJ20" t="s">
        <v>40</v>
      </c>
      <c r="AL20" s="4"/>
    </row>
    <row r="21" spans="1:40" ht="15.75" customHeight="1">
      <c r="A21" s="70">
        <v>2</v>
      </c>
      <c r="B21" s="71" t="s">
        <v>34</v>
      </c>
      <c r="C21" s="71"/>
      <c r="D21" s="182"/>
      <c r="E21" s="182"/>
      <c r="F21" s="182"/>
      <c r="G21" s="182"/>
      <c r="H21" s="182"/>
      <c r="I21" s="182"/>
      <c r="J21" s="72"/>
      <c r="K21" s="185"/>
      <c r="L21" s="185"/>
      <c r="M21" s="185"/>
      <c r="N21" s="185"/>
      <c r="O21" s="185"/>
      <c r="P21" s="185"/>
      <c r="Q21" s="70"/>
      <c r="R21" s="184"/>
      <c r="AL21" s="4"/>
    </row>
    <row r="22" spans="1:40" ht="15.75" customHeight="1">
      <c r="A22" s="70"/>
      <c r="B22" s="71" t="s">
        <v>34</v>
      </c>
      <c r="C22" s="71"/>
      <c r="D22" s="182"/>
      <c r="E22" s="182"/>
      <c r="F22" s="182"/>
      <c r="G22" s="182"/>
      <c r="H22" s="182"/>
      <c r="I22" s="182"/>
      <c r="J22" s="72"/>
      <c r="K22" s="185"/>
      <c r="L22" s="185"/>
      <c r="M22" s="185"/>
      <c r="N22" s="185"/>
      <c r="O22" s="185"/>
      <c r="P22" s="185"/>
      <c r="Q22" s="70"/>
      <c r="R22" s="184"/>
      <c r="X22">
        <f>SUM(Y12:AA12)</f>
        <v>276</v>
      </c>
    </row>
    <row r="23" spans="1:40" ht="15.75" customHeight="1">
      <c r="A23" s="70"/>
      <c r="B23" s="71"/>
      <c r="C23" s="71"/>
      <c r="D23" s="74"/>
      <c r="E23" s="74"/>
      <c r="F23" s="74"/>
      <c r="G23" s="74"/>
      <c r="H23" s="74"/>
      <c r="I23" s="74"/>
      <c r="J23" s="72"/>
      <c r="K23" s="75"/>
      <c r="L23" s="75"/>
      <c r="M23" s="75"/>
      <c r="N23" s="75"/>
      <c r="O23" s="75"/>
      <c r="P23" s="75"/>
      <c r="Q23" s="70"/>
      <c r="R23" s="73"/>
      <c r="S23">
        <f>+R24*60/100</f>
        <v>53.75555555555556</v>
      </c>
    </row>
    <row r="24" spans="1:40" ht="13.5" customHeight="1">
      <c r="A24" s="182" t="s">
        <v>20</v>
      </c>
      <c r="B24" s="182"/>
      <c r="C24" s="182"/>
      <c r="D24" s="182"/>
      <c r="E24" s="182"/>
      <c r="F24" s="182"/>
      <c r="G24" s="182"/>
      <c r="H24" s="182"/>
      <c r="I24" s="182"/>
      <c r="J24" s="182"/>
      <c r="K24" s="182"/>
      <c r="L24" s="182"/>
      <c r="M24" s="182"/>
      <c r="N24" s="182"/>
      <c r="O24" s="182"/>
      <c r="P24" s="182"/>
      <c r="Q24" s="182"/>
      <c r="R24" s="156">
        <f>(SUM(U8:U17)/T24)+R19+R21</f>
        <v>89.592592592592595</v>
      </c>
      <c r="T24">
        <f>SUM(T8:T19)</f>
        <v>6</v>
      </c>
    </row>
    <row r="25" spans="1:40" ht="13.5" customHeight="1">
      <c r="A25" s="182"/>
      <c r="B25" s="182"/>
      <c r="C25" s="182"/>
      <c r="D25" s="182"/>
      <c r="E25" s="182"/>
      <c r="F25" s="182"/>
      <c r="G25" s="182"/>
      <c r="H25" s="182"/>
      <c r="I25" s="182"/>
      <c r="J25" s="182"/>
      <c r="K25" s="182"/>
      <c r="L25" s="182"/>
      <c r="M25" s="182"/>
      <c r="N25" s="182"/>
      <c r="O25" s="182"/>
      <c r="P25" s="182"/>
      <c r="Q25" s="182"/>
      <c r="R25" s="157" t="str">
        <f>IF(R24&lt;=50,"(Buruk)",IF(R24&lt;=60,"(Sedang)",IF(R24&lt;=75,"(Cukup)",IF(R24&lt;=90.99,"(Baik)","(Sangat Baik)"))))</f>
        <v>(Baik)</v>
      </c>
    </row>
    <row r="26" spans="1:40" ht="7.5" customHeight="1">
      <c r="A26" s="9"/>
      <c r="B26" s="9"/>
      <c r="C26" s="9"/>
      <c r="D26" s="9"/>
      <c r="E26" s="9"/>
      <c r="F26" s="9"/>
      <c r="G26" s="9"/>
      <c r="H26" s="9"/>
      <c r="I26" s="9"/>
      <c r="J26" s="9"/>
      <c r="K26" s="9"/>
      <c r="L26" s="9"/>
      <c r="M26" s="9"/>
      <c r="N26" s="9"/>
      <c r="O26" s="9"/>
      <c r="P26" s="9"/>
      <c r="Q26" s="9"/>
      <c r="R26" s="9"/>
    </row>
    <row r="27" spans="1:40" ht="14.25">
      <c r="A27" s="9"/>
      <c r="B27" s="9"/>
      <c r="C27" s="9"/>
      <c r="D27" s="9"/>
      <c r="E27" s="9"/>
      <c r="F27" s="9"/>
      <c r="G27" s="9"/>
      <c r="H27" s="9"/>
      <c r="I27" s="9"/>
      <c r="J27" s="9"/>
      <c r="K27" s="9"/>
      <c r="L27" s="9"/>
      <c r="M27" s="181" t="s">
        <v>174</v>
      </c>
      <c r="N27" s="181"/>
      <c r="O27" s="181"/>
      <c r="P27" s="181"/>
      <c r="Q27" s="181"/>
      <c r="R27" s="181"/>
    </row>
    <row r="28" spans="1:40" ht="14.25">
      <c r="A28" s="9"/>
      <c r="B28" s="9"/>
      <c r="C28" s="9"/>
      <c r="D28" s="9"/>
      <c r="E28" s="9"/>
      <c r="F28" s="9"/>
      <c r="G28" s="9"/>
      <c r="H28" s="9"/>
      <c r="I28" s="9"/>
      <c r="J28" s="9"/>
      <c r="K28" s="9"/>
      <c r="L28" s="9"/>
      <c r="M28" s="181" t="s">
        <v>29</v>
      </c>
      <c r="N28" s="181"/>
      <c r="O28" s="181"/>
      <c r="P28" s="181"/>
      <c r="Q28" s="181"/>
      <c r="R28" s="181"/>
    </row>
    <row r="29" spans="1:40" ht="13.5" customHeight="1">
      <c r="A29" s="9"/>
      <c r="B29" s="9"/>
      <c r="C29" s="9"/>
      <c r="D29" s="9"/>
      <c r="E29" s="9"/>
      <c r="F29" s="9"/>
      <c r="G29" s="9"/>
      <c r="H29" s="9"/>
      <c r="I29" s="9"/>
      <c r="J29" s="9"/>
      <c r="K29" s="9"/>
      <c r="L29" s="9"/>
      <c r="M29" s="9"/>
      <c r="N29" s="9"/>
      <c r="O29" s="9"/>
      <c r="P29" s="9"/>
      <c r="Q29" s="9"/>
      <c r="R29" s="9"/>
    </row>
    <row r="30" spans="1:40" ht="5.25" customHeight="1">
      <c r="A30" s="9"/>
      <c r="B30" s="9"/>
      <c r="C30" s="9"/>
      <c r="D30" s="9"/>
      <c r="E30" s="9"/>
      <c r="F30" s="9"/>
      <c r="G30" s="9"/>
      <c r="H30" s="9"/>
      <c r="I30" s="9"/>
      <c r="J30" s="9"/>
      <c r="K30" s="9"/>
      <c r="L30" s="9"/>
      <c r="M30" s="9"/>
      <c r="N30" s="9"/>
      <c r="O30" s="9"/>
      <c r="P30" s="9"/>
      <c r="Q30" s="9"/>
      <c r="R30" s="9"/>
    </row>
    <row r="31" spans="1:40" ht="14.25">
      <c r="A31" s="9"/>
      <c r="B31" s="9"/>
      <c r="C31" s="9"/>
      <c r="D31" s="9"/>
      <c r="E31" s="9"/>
      <c r="F31" s="9"/>
      <c r="G31" s="9"/>
      <c r="H31" s="9"/>
      <c r="I31" s="9"/>
      <c r="J31" s="9"/>
      <c r="K31" s="9"/>
      <c r="L31" s="9"/>
      <c r="M31" s="178" t="str">
        <f>SKP!A26</f>
        <v>Prof.Dr.Dra. ENDANG SITI ASTUTI , M.Si.</v>
      </c>
      <c r="N31" s="178"/>
      <c r="O31" s="178"/>
      <c r="P31" s="178"/>
      <c r="Q31" s="178"/>
      <c r="R31" s="178"/>
      <c r="T31" t="s">
        <v>52</v>
      </c>
    </row>
    <row r="32" spans="1:40" ht="14.25">
      <c r="A32" s="9"/>
      <c r="B32" s="9"/>
      <c r="C32" s="9"/>
      <c r="D32" s="9"/>
      <c r="E32" s="9"/>
      <c r="F32" s="9"/>
      <c r="G32" s="9"/>
      <c r="H32" s="9"/>
      <c r="I32" s="9"/>
      <c r="J32" s="9"/>
      <c r="K32" s="9"/>
      <c r="L32" s="9"/>
      <c r="M32" s="181" t="str">
        <f>SKP!A27</f>
        <v>195308101981032012</v>
      </c>
      <c r="N32" s="181"/>
      <c r="O32" s="181"/>
      <c r="P32" s="181"/>
      <c r="Q32" s="181"/>
      <c r="R32" s="181"/>
    </row>
    <row r="33" spans="1:19" ht="14.25">
      <c r="A33" s="9"/>
      <c r="B33" s="9"/>
      <c r="C33" s="9"/>
      <c r="D33" s="9"/>
      <c r="E33" s="9"/>
      <c r="F33" s="9"/>
      <c r="G33" s="9"/>
      <c r="H33" s="9"/>
      <c r="I33" s="9"/>
      <c r="J33" s="9"/>
      <c r="K33" s="9"/>
      <c r="L33" s="9"/>
      <c r="M33" s="9"/>
      <c r="N33" s="9"/>
      <c r="O33" s="9"/>
      <c r="P33" s="9"/>
      <c r="Q33" s="9"/>
      <c r="R33" s="9"/>
    </row>
    <row r="34" spans="1:19" ht="14.25">
      <c r="A34" s="9"/>
      <c r="B34" s="9"/>
      <c r="C34" s="9"/>
      <c r="D34" s="9"/>
      <c r="E34" s="9"/>
      <c r="F34" s="9"/>
      <c r="G34" s="9"/>
      <c r="H34" s="9"/>
      <c r="I34" s="9"/>
      <c r="J34" s="9"/>
      <c r="K34" s="9"/>
      <c r="L34" s="9"/>
      <c r="M34" s="9"/>
      <c r="N34" s="9"/>
      <c r="O34" s="9"/>
      <c r="P34" s="9"/>
      <c r="Q34" s="9"/>
      <c r="R34" s="9"/>
      <c r="S34" t="s">
        <v>52</v>
      </c>
    </row>
    <row r="35" spans="1:19" ht="14.25">
      <c r="A35" s="9"/>
      <c r="B35" s="9"/>
      <c r="C35" s="9"/>
      <c r="D35" s="9"/>
      <c r="E35" s="9"/>
      <c r="F35" s="9"/>
      <c r="G35" s="9"/>
      <c r="H35" s="9"/>
      <c r="I35" s="9"/>
      <c r="J35" s="9"/>
      <c r="K35" s="9"/>
      <c r="L35" s="9"/>
      <c r="M35" s="9"/>
      <c r="N35" s="9"/>
      <c r="O35" s="9"/>
      <c r="P35" s="9"/>
      <c r="Q35" s="9"/>
      <c r="R35" s="9"/>
      <c r="S35" t="s">
        <v>52</v>
      </c>
    </row>
    <row r="36" spans="1:19" ht="14.25">
      <c r="A36" s="9"/>
      <c r="B36" s="9"/>
      <c r="C36" s="9"/>
      <c r="D36" s="9"/>
      <c r="E36" s="9"/>
      <c r="F36" s="9"/>
      <c r="G36" s="9"/>
      <c r="H36" s="9"/>
      <c r="I36" s="9"/>
      <c r="J36" s="9"/>
      <c r="K36" s="9"/>
      <c r="L36" s="9"/>
      <c r="M36" s="9"/>
      <c r="N36" s="9"/>
      <c r="O36" s="9"/>
      <c r="P36" s="9"/>
      <c r="Q36" s="9"/>
      <c r="R36" s="9"/>
    </row>
  </sheetData>
  <mergeCells count="37">
    <mergeCell ref="K4:P4"/>
    <mergeCell ref="K6:L6"/>
    <mergeCell ref="D6:E6"/>
    <mergeCell ref="M32:R32"/>
    <mergeCell ref="K18:P18"/>
    <mergeCell ref="G6:H6"/>
    <mergeCell ref="K7:L7"/>
    <mergeCell ref="D19:I19"/>
    <mergeCell ref="K19:P19"/>
    <mergeCell ref="N7:O7"/>
    <mergeCell ref="N6:O6"/>
    <mergeCell ref="Q5:Q6"/>
    <mergeCell ref="D18:I18"/>
    <mergeCell ref="D5:I5"/>
    <mergeCell ref="D7:E7"/>
    <mergeCell ref="D22:I22"/>
    <mergeCell ref="G7:H7"/>
    <mergeCell ref="D20:I20"/>
    <mergeCell ref="K22:P22"/>
    <mergeCell ref="K20:P20"/>
    <mergeCell ref="D21:I21"/>
    <mergeCell ref="M31:R31"/>
    <mergeCell ref="A1:R1"/>
    <mergeCell ref="A2:R2"/>
    <mergeCell ref="A3:Q3"/>
    <mergeCell ref="M27:R27"/>
    <mergeCell ref="M28:R28"/>
    <mergeCell ref="R5:R6"/>
    <mergeCell ref="K5:P5"/>
    <mergeCell ref="A5:A6"/>
    <mergeCell ref="B5:B6"/>
    <mergeCell ref="C5:C6"/>
    <mergeCell ref="J5:J6"/>
    <mergeCell ref="A24:Q25"/>
    <mergeCell ref="R19:R20"/>
    <mergeCell ref="R21:R22"/>
    <mergeCell ref="K21:P21"/>
  </mergeCells>
  <phoneticPr fontId="1" type="noConversion"/>
  <pageMargins left="0.74803149606299202" right="0.74803149606299202" top="0.98425196850393704" bottom="0.98425196850393704" header="0.511811023622047" footer="0.511811023622047"/>
  <pageSetup paperSize="5"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opLeftCell="A19" workbookViewId="0">
      <selection activeCell="A21" sqref="A21"/>
    </sheetView>
  </sheetViews>
  <sheetFormatPr defaultRowHeight="12.75"/>
  <cols>
    <col min="1" max="1" width="12" customWidth="1"/>
    <col min="2" max="2" width="119" customWidth="1"/>
  </cols>
  <sheetData>
    <row r="1" spans="1:4" ht="24.95" customHeight="1">
      <c r="A1" s="10" t="s">
        <v>62</v>
      </c>
    </row>
    <row r="2" spans="1:4" ht="24.95" customHeight="1" thickBot="1"/>
    <row r="3" spans="1:4" ht="24.95" customHeight="1" thickBot="1">
      <c r="A3" s="26" t="s">
        <v>63</v>
      </c>
      <c r="B3" s="11" t="s">
        <v>64</v>
      </c>
    </row>
    <row r="4" spans="1:4" ht="39.75" customHeight="1" thickTop="1" thickBot="1">
      <c r="A4" s="27" t="s">
        <v>65</v>
      </c>
      <c r="B4" s="16" t="s">
        <v>66</v>
      </c>
    </row>
    <row r="5" spans="1:4" ht="48.75" customHeight="1" thickBot="1">
      <c r="A5" s="28" t="s">
        <v>67</v>
      </c>
      <c r="B5" s="17" t="s">
        <v>68</v>
      </c>
    </row>
    <row r="6" spans="1:4" ht="48" customHeight="1" thickBot="1">
      <c r="A6" s="15" t="s">
        <v>69</v>
      </c>
      <c r="B6" s="18" t="s">
        <v>70</v>
      </c>
    </row>
    <row r="7" spans="1:4" ht="48" customHeight="1" thickBot="1">
      <c r="A7" s="28" t="s">
        <v>71</v>
      </c>
      <c r="B7" s="17" t="s">
        <v>72</v>
      </c>
    </row>
    <row r="8" spans="1:4" ht="51" customHeight="1" thickBot="1">
      <c r="A8" s="15" t="s">
        <v>73</v>
      </c>
      <c r="B8" s="18" t="s">
        <v>74</v>
      </c>
    </row>
    <row r="9" spans="1:4" ht="24.95" customHeight="1"/>
    <row r="10" spans="1:4" ht="24.95" customHeight="1"/>
    <row r="11" spans="1:4" ht="24.95" customHeight="1">
      <c r="A11" s="12" t="s">
        <v>75</v>
      </c>
      <c r="B11" s="13"/>
    </row>
    <row r="12" spans="1:4" ht="24.95" customHeight="1">
      <c r="A12" s="13"/>
      <c r="B12" s="13"/>
    </row>
    <row r="13" spans="1:4" ht="48" customHeight="1">
      <c r="A13" s="191" t="s">
        <v>76</v>
      </c>
      <c r="B13" s="191"/>
    </row>
    <row r="14" spans="1:4" ht="24.95" customHeight="1" thickBot="1"/>
    <row r="15" spans="1:4" ht="24.95" customHeight="1" thickBot="1">
      <c r="A15" s="19" t="s">
        <v>77</v>
      </c>
      <c r="B15" s="19" t="s">
        <v>78</v>
      </c>
      <c r="C15" s="19" t="s">
        <v>79</v>
      </c>
      <c r="D15" s="14"/>
    </row>
    <row r="16" spans="1:4" ht="33.75" customHeight="1" thickTop="1" thickBot="1">
      <c r="A16" s="20" t="s">
        <v>80</v>
      </c>
      <c r="B16" s="21" t="s">
        <v>81</v>
      </c>
      <c r="C16" s="20">
        <v>1</v>
      </c>
      <c r="D16" s="14"/>
    </row>
    <row r="17" spans="1:18" ht="34.5" customHeight="1" thickBot="1">
      <c r="A17" s="22" t="s">
        <v>82</v>
      </c>
      <c r="B17" s="23" t="s">
        <v>83</v>
      </c>
      <c r="C17" s="22">
        <v>2</v>
      </c>
      <c r="D17" s="14"/>
    </row>
    <row r="18" spans="1:18" ht="39" customHeight="1" thickBot="1">
      <c r="A18" s="24" t="s">
        <v>84</v>
      </c>
      <c r="B18" s="25" t="s">
        <v>85</v>
      </c>
      <c r="C18" s="24">
        <v>3</v>
      </c>
      <c r="D18" s="14"/>
    </row>
    <row r="19" spans="1:18" ht="24.95" customHeight="1" thickBot="1"/>
    <row r="20" spans="1:18" ht="24.95" customHeight="1" thickBot="1">
      <c r="A20" s="58" t="s">
        <v>128</v>
      </c>
      <c r="B20" s="59" t="s">
        <v>129</v>
      </c>
      <c r="C20" s="59" t="s">
        <v>130</v>
      </c>
      <c r="D20" s="60"/>
      <c r="E20" s="60"/>
      <c r="F20" s="60"/>
      <c r="G20" s="60"/>
      <c r="H20" s="60"/>
      <c r="I20" s="60"/>
      <c r="J20" s="60"/>
      <c r="K20" s="60"/>
      <c r="L20" s="60"/>
      <c r="M20" s="60"/>
      <c r="N20" s="60"/>
      <c r="O20" s="60"/>
      <c r="P20" s="60"/>
      <c r="Q20" s="60"/>
      <c r="R20" s="60"/>
    </row>
    <row r="21" spans="1:18" ht="54.95" customHeight="1" thickBot="1">
      <c r="A21" s="55" t="s">
        <v>80</v>
      </c>
      <c r="B21" s="56" t="s">
        <v>131</v>
      </c>
      <c r="C21" s="57">
        <v>3</v>
      </c>
    </row>
    <row r="22" spans="1:18" ht="54.95" customHeight="1" thickBot="1">
      <c r="A22" s="55" t="s">
        <v>82</v>
      </c>
      <c r="B22" s="56" t="s">
        <v>132</v>
      </c>
      <c r="C22" s="57">
        <v>6</v>
      </c>
    </row>
    <row r="23" spans="1:18" ht="54.95" customHeight="1" thickBot="1">
      <c r="A23" s="55" t="s">
        <v>84</v>
      </c>
      <c r="B23" s="56" t="s">
        <v>133</v>
      </c>
      <c r="C23" s="57">
        <v>12</v>
      </c>
    </row>
    <row r="24" spans="1:18" ht="24.95" customHeight="1"/>
    <row r="25" spans="1:18" ht="24.95" customHeight="1"/>
    <row r="26" spans="1:18" ht="24.95" customHeight="1"/>
    <row r="27" spans="1:18" ht="24.95" customHeight="1"/>
    <row r="28" spans="1:18" ht="24.95" customHeight="1"/>
    <row r="29" spans="1:18" ht="24.95" customHeight="1"/>
    <row r="30" spans="1:18" ht="24.95" customHeight="1"/>
    <row r="31" spans="1:18" ht="24.95" customHeight="1"/>
    <row r="32" spans="1:18"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sheetData>
  <mergeCells count="1">
    <mergeCell ref="A13:B13"/>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4" sqref="D24"/>
    </sheetView>
  </sheetViews>
  <sheetFormatPr defaultRowHeight="12.75"/>
  <cols>
    <col min="2" max="2" width="34.28515625" customWidth="1"/>
    <col min="3" max="3" width="8.5703125" customWidth="1"/>
    <col min="4" max="4" width="32.85546875" customWidth="1"/>
  </cols>
  <sheetData>
    <row r="1" spans="1:4" ht="18">
      <c r="A1" s="192" t="s">
        <v>86</v>
      </c>
      <c r="B1" s="192"/>
      <c r="C1" s="192"/>
      <c r="D1" s="192"/>
    </row>
    <row r="2" spans="1:4" ht="18">
      <c r="A2" s="192" t="s">
        <v>52</v>
      </c>
      <c r="B2" s="192"/>
      <c r="C2" s="192"/>
      <c r="D2" s="192"/>
    </row>
    <row r="3" spans="1:4" ht="18.75" thickBot="1">
      <c r="A3" s="29"/>
      <c r="B3" s="29"/>
      <c r="C3" s="29"/>
      <c r="D3" s="29"/>
    </row>
    <row r="4" spans="1:4" ht="55.5" thickTop="1" thickBot="1">
      <c r="A4" s="30" t="s">
        <v>87</v>
      </c>
      <c r="B4" s="31" t="s">
        <v>88</v>
      </c>
      <c r="C4" s="31" t="s">
        <v>89</v>
      </c>
      <c r="D4" s="31" t="s">
        <v>90</v>
      </c>
    </row>
    <row r="5" spans="1:4" ht="19.5" thickTop="1">
      <c r="A5" s="32">
        <v>1</v>
      </c>
      <c r="B5" s="33" t="s">
        <v>91</v>
      </c>
      <c r="C5" s="34" t="s">
        <v>92</v>
      </c>
      <c r="D5" s="193" t="s">
        <v>93</v>
      </c>
    </row>
    <row r="6" spans="1:4" ht="19.5" thickBot="1">
      <c r="A6" s="35">
        <f>+A5+1</f>
        <v>2</v>
      </c>
      <c r="B6" s="36" t="s">
        <v>94</v>
      </c>
      <c r="C6" s="37" t="s">
        <v>95</v>
      </c>
      <c r="D6" s="194"/>
    </row>
    <row r="7" spans="1:4" ht="19.5" thickTop="1">
      <c r="A7" s="32">
        <f>+A6+1</f>
        <v>3</v>
      </c>
      <c r="B7" s="33" t="s">
        <v>96</v>
      </c>
      <c r="C7" s="34" t="s">
        <v>97</v>
      </c>
      <c r="D7" s="38" t="s">
        <v>52</v>
      </c>
    </row>
    <row r="8" spans="1:4" ht="18.75">
      <c r="A8" s="39">
        <f t="shared" ref="A8:A21" si="0">+A7+1</f>
        <v>4</v>
      </c>
      <c r="B8" s="40" t="s">
        <v>98</v>
      </c>
      <c r="C8" s="41" t="s">
        <v>99</v>
      </c>
      <c r="D8" s="42" t="s">
        <v>100</v>
      </c>
    </row>
    <row r="9" spans="1:4" ht="19.5" thickBot="1">
      <c r="A9" s="35">
        <f t="shared" si="0"/>
        <v>5</v>
      </c>
      <c r="B9" s="36" t="s">
        <v>101</v>
      </c>
      <c r="C9" s="37" t="s">
        <v>102</v>
      </c>
      <c r="D9" s="43" t="s">
        <v>52</v>
      </c>
    </row>
    <row r="10" spans="1:4" ht="19.5" thickTop="1">
      <c r="A10" s="32">
        <f t="shared" si="0"/>
        <v>6</v>
      </c>
      <c r="B10" s="33" t="s">
        <v>103</v>
      </c>
      <c r="C10" s="34" t="s">
        <v>104</v>
      </c>
      <c r="D10" s="193" t="s">
        <v>51</v>
      </c>
    </row>
    <row r="11" spans="1:4" ht="19.5" thickBot="1">
      <c r="A11" s="35">
        <f t="shared" si="0"/>
        <v>7</v>
      </c>
      <c r="B11" s="36" t="s">
        <v>105</v>
      </c>
      <c r="C11" s="37" t="s">
        <v>106</v>
      </c>
      <c r="D11" s="194"/>
    </row>
    <row r="12" spans="1:4" ht="19.5" thickTop="1">
      <c r="A12" s="32">
        <f t="shared" si="0"/>
        <v>8</v>
      </c>
      <c r="B12" s="33" t="s">
        <v>107</v>
      </c>
      <c r="C12" s="34" t="s">
        <v>108</v>
      </c>
      <c r="D12" s="193" t="s">
        <v>109</v>
      </c>
    </row>
    <row r="13" spans="1:4" ht="19.5" thickBot="1">
      <c r="A13" s="35">
        <f t="shared" si="0"/>
        <v>9</v>
      </c>
      <c r="B13" s="36" t="s">
        <v>110</v>
      </c>
      <c r="C13" s="37" t="s">
        <v>111</v>
      </c>
      <c r="D13" s="194"/>
    </row>
    <row r="14" spans="1:4" ht="18.75" thickTop="1">
      <c r="A14" s="44">
        <f t="shared" si="0"/>
        <v>10</v>
      </c>
      <c r="B14" s="45" t="s">
        <v>112</v>
      </c>
      <c r="C14" s="46" t="s">
        <v>113</v>
      </c>
      <c r="D14" s="46" t="s">
        <v>52</v>
      </c>
    </row>
    <row r="15" spans="1:4" ht="18">
      <c r="A15" s="47">
        <f t="shared" si="0"/>
        <v>11</v>
      </c>
      <c r="B15" s="48" t="s">
        <v>114</v>
      </c>
      <c r="C15" s="49" t="s">
        <v>115</v>
      </c>
      <c r="D15" s="49" t="s">
        <v>52</v>
      </c>
    </row>
    <row r="16" spans="1:4" ht="18">
      <c r="A16" s="47">
        <f t="shared" si="0"/>
        <v>12</v>
      </c>
      <c r="B16" s="48" t="s">
        <v>116</v>
      </c>
      <c r="C16" s="49" t="s">
        <v>117</v>
      </c>
      <c r="D16" s="49" t="s">
        <v>52</v>
      </c>
    </row>
    <row r="17" spans="1:4" ht="18">
      <c r="A17" s="47">
        <f t="shared" si="0"/>
        <v>13</v>
      </c>
      <c r="B17" s="48" t="s">
        <v>118</v>
      </c>
      <c r="C17" s="49" t="s">
        <v>119</v>
      </c>
      <c r="D17" s="50" t="s">
        <v>32</v>
      </c>
    </row>
    <row r="18" spans="1:4" ht="18">
      <c r="A18" s="47">
        <f t="shared" si="0"/>
        <v>14</v>
      </c>
      <c r="B18" s="48" t="s">
        <v>120</v>
      </c>
      <c r="C18" s="49" t="s">
        <v>121</v>
      </c>
      <c r="D18" s="50" t="s">
        <v>32</v>
      </c>
    </row>
    <row r="19" spans="1:4" ht="18">
      <c r="A19" s="47">
        <f t="shared" si="0"/>
        <v>15</v>
      </c>
      <c r="B19" s="48" t="s">
        <v>122</v>
      </c>
      <c r="C19" s="49" t="s">
        <v>123</v>
      </c>
      <c r="D19" s="50" t="s">
        <v>32</v>
      </c>
    </row>
    <row r="20" spans="1:4" ht="18">
      <c r="A20" s="47">
        <f t="shared" si="0"/>
        <v>16</v>
      </c>
      <c r="B20" s="48" t="s">
        <v>124</v>
      </c>
      <c r="C20" s="49" t="s">
        <v>125</v>
      </c>
      <c r="D20" s="50" t="s">
        <v>32</v>
      </c>
    </row>
    <row r="21" spans="1:4" ht="18.75" thickBot="1">
      <c r="A21" s="51">
        <f t="shared" si="0"/>
        <v>17</v>
      </c>
      <c r="B21" s="52" t="s">
        <v>126</v>
      </c>
      <c r="C21" s="53" t="s">
        <v>127</v>
      </c>
      <c r="D21" s="54" t="s">
        <v>32</v>
      </c>
    </row>
    <row r="22" spans="1:4" ht="13.5" thickTop="1"/>
  </sheetData>
  <mergeCells count="5">
    <mergeCell ref="A1:D1"/>
    <mergeCell ref="A2:D2"/>
    <mergeCell ref="D5:D6"/>
    <mergeCell ref="D10:D11"/>
    <mergeCell ref="D12: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67"/>
  <sheetViews>
    <sheetView workbookViewId="0">
      <selection activeCell="F6" sqref="F6"/>
    </sheetView>
  </sheetViews>
  <sheetFormatPr defaultRowHeight="12.75"/>
  <cols>
    <col min="1" max="1" width="0.85546875" style="121" customWidth="1"/>
    <col min="2" max="2" width="4.7109375" style="121" customWidth="1"/>
    <col min="3" max="3" width="19.140625" style="121" customWidth="1"/>
    <col min="4" max="4" width="14.85546875" style="121" customWidth="1"/>
    <col min="5" max="5" width="13.7109375" style="121" customWidth="1"/>
    <col min="6" max="6" width="12" style="121" customWidth="1"/>
    <col min="7" max="7" width="4.42578125" style="121" customWidth="1"/>
    <col min="8" max="8" width="16.42578125" style="121" customWidth="1"/>
    <col min="9" max="9" width="15.28515625" style="121" customWidth="1"/>
    <col min="10" max="10" width="9.7109375" style="121" customWidth="1"/>
    <col min="11" max="11" width="4.7109375" style="121" customWidth="1"/>
    <col min="12" max="14" width="9.140625" style="121"/>
    <col min="15" max="15" width="13.85546875" style="121" customWidth="1"/>
    <col min="16" max="19" width="9.140625" style="121"/>
    <col min="20" max="20" width="11.7109375" style="121" customWidth="1"/>
    <col min="21" max="21" width="0.85546875" style="121" customWidth="1"/>
    <col min="22" max="16384" width="9.140625" style="121"/>
  </cols>
  <sheetData>
    <row r="1" spans="2:20" ht="13.5" thickBot="1"/>
    <row r="2" spans="2:20" ht="30" customHeight="1">
      <c r="B2" s="226" t="s">
        <v>135</v>
      </c>
      <c r="C2" s="230" t="s">
        <v>53</v>
      </c>
      <c r="D2" s="231"/>
      <c r="E2" s="231"/>
      <c r="F2" s="231"/>
      <c r="G2" s="231"/>
      <c r="H2" s="232"/>
      <c r="I2" s="82" t="s">
        <v>61</v>
      </c>
      <c r="K2" s="201" t="s">
        <v>136</v>
      </c>
      <c r="L2" s="202"/>
      <c r="M2" s="202"/>
      <c r="N2" s="202"/>
      <c r="O2" s="202"/>
      <c r="P2" s="202"/>
      <c r="Q2" s="202"/>
      <c r="R2" s="202"/>
      <c r="S2" s="202"/>
      <c r="T2" s="203"/>
    </row>
    <row r="3" spans="2:20" ht="30" customHeight="1" thickBot="1">
      <c r="B3" s="227"/>
      <c r="C3" s="233" t="s">
        <v>137</v>
      </c>
      <c r="D3" s="234"/>
      <c r="E3" s="83"/>
      <c r="F3" s="81">
        <f>PENGUKURAN!R24</f>
        <v>89.592592592592595</v>
      </c>
      <c r="G3" s="84" t="s">
        <v>54</v>
      </c>
      <c r="H3" s="85">
        <v>0.6</v>
      </c>
      <c r="I3" s="86">
        <f>F3*H3</f>
        <v>53.755555555555553</v>
      </c>
      <c r="K3" s="215" t="s">
        <v>138</v>
      </c>
      <c r="L3" s="216"/>
      <c r="M3" s="216"/>
      <c r="N3" s="216"/>
      <c r="O3" s="216"/>
      <c r="P3" s="216"/>
      <c r="Q3" s="216"/>
      <c r="R3" s="216"/>
      <c r="S3" s="216"/>
      <c r="T3" s="217"/>
    </row>
    <row r="4" spans="2:20" ht="30" customHeight="1" thickBot="1">
      <c r="B4" s="228"/>
      <c r="C4" s="235" t="s">
        <v>139</v>
      </c>
      <c r="D4" s="238" t="s">
        <v>55</v>
      </c>
      <c r="E4" s="239"/>
      <c r="F4" s="98">
        <v>90</v>
      </c>
      <c r="G4" s="240" t="str">
        <f>IF(F4&lt;=50,"(Buruk)",IF(F4&lt;=60,"(Sedang)",IF(F4&lt;=75,"(Cukup)",IF(F4&lt;=90.99,"(Baik)","(Sangat Baik)"))))</f>
        <v>(Baik)</v>
      </c>
      <c r="H4" s="241"/>
      <c r="I4" s="87"/>
      <c r="K4" s="99"/>
      <c r="L4" s="122"/>
      <c r="M4" s="122"/>
      <c r="N4" s="122"/>
      <c r="O4" s="122"/>
      <c r="P4" s="122"/>
      <c r="Q4" s="122"/>
      <c r="R4" s="122"/>
      <c r="S4" s="122"/>
      <c r="T4" s="123"/>
    </row>
    <row r="5" spans="2:20" ht="30" customHeight="1" thickBot="1">
      <c r="B5" s="228"/>
      <c r="C5" s="236"/>
      <c r="D5" s="204" t="s">
        <v>56</v>
      </c>
      <c r="E5" s="205"/>
      <c r="F5" s="89">
        <v>90</v>
      </c>
      <c r="G5" s="195" t="str">
        <f>IF(F5&lt;=50,"(Buruk)",IF(F5&lt;=60,"(Sedang)",IF(F5&lt;=75,"(Cukup)",IF(F5&lt;=90.99,"(Baik)","(Sangat Baik)"))))</f>
        <v>(Baik)</v>
      </c>
      <c r="H5" s="196"/>
      <c r="I5" s="88"/>
      <c r="K5" s="99"/>
      <c r="L5" s="122" t="s">
        <v>52</v>
      </c>
      <c r="M5" s="122"/>
      <c r="N5" s="122"/>
      <c r="O5" s="122"/>
      <c r="P5" s="122"/>
      <c r="Q5" s="122"/>
      <c r="R5" s="122"/>
      <c r="S5" s="122"/>
      <c r="T5" s="123"/>
    </row>
    <row r="6" spans="2:20" ht="30" customHeight="1" thickBot="1">
      <c r="B6" s="228"/>
      <c r="C6" s="236"/>
      <c r="D6" s="204" t="s">
        <v>57</v>
      </c>
      <c r="E6" s="205"/>
      <c r="F6" s="89">
        <v>90</v>
      </c>
      <c r="G6" s="195" t="str">
        <f>IF(F6&lt;=50,"(Buruk)",IF(F6&lt;=60,"(Sedang)",IF(F6&lt;=75,"(Cukup)",IF(F6&lt;=90.99,"(Baik)","(Sangat Baik)"))))</f>
        <v>(Baik)</v>
      </c>
      <c r="H6" s="196"/>
      <c r="I6" s="88"/>
      <c r="K6" s="99"/>
      <c r="L6" s="122"/>
      <c r="M6" s="122" t="s">
        <v>52</v>
      </c>
      <c r="N6" s="122"/>
      <c r="O6" s="122"/>
      <c r="P6" s="122"/>
      <c r="Q6" s="122"/>
      <c r="R6" s="122"/>
      <c r="S6" s="122"/>
      <c r="T6" s="123"/>
    </row>
    <row r="7" spans="2:20" ht="30" customHeight="1" thickBot="1">
      <c r="B7" s="228"/>
      <c r="C7" s="236"/>
      <c r="D7" s="204" t="s">
        <v>58</v>
      </c>
      <c r="E7" s="205"/>
      <c r="F7" s="89">
        <v>90</v>
      </c>
      <c r="G7" s="195" t="str">
        <f>IF(F7&lt;=50,"(Buruk)",IF(F7&lt;=60,"(Sedang)",IF(F7&lt;=75,"(Cukup)",IF(F7&lt;=90.99,"(Baik)","(Sangat Baik)"))))</f>
        <v>(Baik)</v>
      </c>
      <c r="H7" s="196"/>
      <c r="I7" s="88"/>
      <c r="K7" s="99"/>
      <c r="L7" s="122"/>
      <c r="M7" s="122"/>
      <c r="N7" s="122"/>
      <c r="O7" s="122"/>
      <c r="P7" s="122"/>
      <c r="Q7" s="122"/>
      <c r="R7" s="122"/>
      <c r="S7" s="122"/>
      <c r="T7" s="123"/>
    </row>
    <row r="8" spans="2:20" ht="30" customHeight="1" thickBot="1">
      <c r="B8" s="228"/>
      <c r="C8" s="236"/>
      <c r="D8" s="204" t="s">
        <v>59</v>
      </c>
      <c r="E8" s="205"/>
      <c r="F8" s="89">
        <v>90</v>
      </c>
      <c r="G8" s="195" t="str">
        <f>IF(F8&lt;=50,"(Buruk)",IF(F8&lt;=60,"(Sedang)",IF(F8&lt;=75,"(Cukup)",IF(F8&lt;=90.99,"(Baik)","(Sangat Baik)"))))</f>
        <v>(Baik)</v>
      </c>
      <c r="H8" s="196"/>
      <c r="I8" s="88"/>
      <c r="K8" s="99"/>
      <c r="L8" s="122"/>
      <c r="M8" s="122"/>
      <c r="N8" s="122"/>
      <c r="O8" s="122"/>
      <c r="P8" s="122"/>
      <c r="Q8" s="122"/>
      <c r="R8" s="122"/>
      <c r="S8" s="122"/>
      <c r="T8" s="123"/>
    </row>
    <row r="9" spans="2:20" ht="30" customHeight="1" thickBot="1">
      <c r="B9" s="228"/>
      <c r="C9" s="236"/>
      <c r="D9" s="204" t="s">
        <v>60</v>
      </c>
      <c r="E9" s="205"/>
      <c r="F9" s="89" t="s">
        <v>32</v>
      </c>
      <c r="G9" s="195" t="str">
        <f>IF(F9="-","",IF(F9&lt;=50,"(Buruk)",IF(F9&lt;=60,"(Sedang)",IF(F9&lt;=75,"(Cukup)",IF(F9&lt;=90.99,"(Baik)","(Sangat Baik)")))))</f>
        <v/>
      </c>
      <c r="H9" s="196"/>
      <c r="I9" s="88"/>
      <c r="K9" s="99"/>
      <c r="L9" s="122"/>
      <c r="M9" s="122"/>
      <c r="N9" s="122"/>
      <c r="O9" s="122"/>
      <c r="P9" s="122"/>
      <c r="Q9" s="122"/>
      <c r="R9" s="122"/>
      <c r="S9" s="122"/>
      <c r="T9" s="123"/>
    </row>
    <row r="10" spans="2:20" ht="30" customHeight="1" thickBot="1">
      <c r="B10" s="228"/>
      <c r="C10" s="236"/>
      <c r="D10" s="204" t="s">
        <v>140</v>
      </c>
      <c r="E10" s="205"/>
      <c r="F10" s="89">
        <f>SUM(F4:F9)</f>
        <v>450</v>
      </c>
      <c r="G10" s="206" t="s">
        <v>52</v>
      </c>
      <c r="H10" s="207"/>
      <c r="I10" s="88"/>
      <c r="K10" s="208" t="s">
        <v>141</v>
      </c>
      <c r="L10" s="209"/>
      <c r="M10" s="209"/>
      <c r="N10" s="209"/>
      <c r="O10" s="209"/>
      <c r="P10" s="209"/>
      <c r="Q10" s="209"/>
      <c r="R10" s="209"/>
      <c r="S10" s="209"/>
      <c r="T10" s="210"/>
    </row>
    <row r="11" spans="2:20" ht="30" customHeight="1" thickBot="1">
      <c r="B11" s="228"/>
      <c r="C11" s="236"/>
      <c r="D11" s="197" t="s">
        <v>142</v>
      </c>
      <c r="E11" s="198"/>
      <c r="F11" s="90">
        <f>IF(F9="-",IF(F9="-",F10/5,F10/6),F10/6)</f>
        <v>90</v>
      </c>
      <c r="G11" s="199" t="str">
        <f>IF(F11&lt;=50,"(Buruk)",IF(F11&lt;=60,"(Sedang)",IF(F11&lt;=75,"(Cukup)",IF(F11&lt;=90.99,"(Baik)","(Sangat Baik)"))))</f>
        <v>(Baik)</v>
      </c>
      <c r="H11" s="200"/>
      <c r="I11" s="91"/>
      <c r="K11" s="201" t="s">
        <v>143</v>
      </c>
      <c r="L11" s="202"/>
      <c r="M11" s="202"/>
      <c r="N11" s="202"/>
      <c r="O11" s="202"/>
      <c r="P11" s="202"/>
      <c r="Q11" s="202"/>
      <c r="R11" s="202"/>
      <c r="S11" s="202"/>
      <c r="T11" s="203"/>
    </row>
    <row r="12" spans="2:20" ht="30" customHeight="1" thickBot="1">
      <c r="B12" s="229"/>
      <c r="C12" s="237"/>
      <c r="D12" s="214" t="s">
        <v>144</v>
      </c>
      <c r="E12" s="214"/>
      <c r="F12" s="92">
        <f>F11</f>
        <v>90</v>
      </c>
      <c r="G12" s="93" t="s">
        <v>54</v>
      </c>
      <c r="H12" s="94">
        <v>0.4</v>
      </c>
      <c r="I12" s="95">
        <f>F12*H12</f>
        <v>36</v>
      </c>
      <c r="K12" s="215" t="s">
        <v>145</v>
      </c>
      <c r="L12" s="216"/>
      <c r="M12" s="216"/>
      <c r="N12" s="216"/>
      <c r="O12" s="216"/>
      <c r="P12" s="216"/>
      <c r="Q12" s="216"/>
      <c r="R12" s="216"/>
      <c r="S12" s="216"/>
      <c r="T12" s="217"/>
    </row>
    <row r="13" spans="2:20" ht="30" customHeight="1" thickBot="1">
      <c r="B13" s="218"/>
      <c r="C13" s="219"/>
      <c r="D13" s="219"/>
      <c r="E13" s="219"/>
      <c r="F13" s="219"/>
      <c r="G13" s="219"/>
      <c r="H13" s="220"/>
      <c r="I13" s="96">
        <f>I12+I3</f>
        <v>89.75555555555556</v>
      </c>
      <c r="K13" s="99"/>
      <c r="L13" s="122"/>
      <c r="M13" s="122"/>
      <c r="N13" s="122"/>
      <c r="O13" s="122"/>
      <c r="P13" s="122"/>
      <c r="Q13" s="122"/>
      <c r="R13" s="122"/>
      <c r="S13" s="122"/>
      <c r="T13" s="123"/>
    </row>
    <row r="14" spans="2:20" ht="30" customHeight="1" thickBot="1">
      <c r="B14" s="221" t="s">
        <v>146</v>
      </c>
      <c r="C14" s="222"/>
      <c r="D14" s="222"/>
      <c r="E14" s="222"/>
      <c r="F14" s="222"/>
      <c r="G14" s="222"/>
      <c r="H14" s="222"/>
      <c r="I14" s="97" t="str">
        <f>IF(I13&lt;=50,"(Buruk)",IF(I13&lt;=60,"(Sedang)",IF(I13&lt;=75,"(Cukup)",IF(I13&lt;=90.99,"(Baik)","(Sangat Baik)"))))</f>
        <v>(Baik)</v>
      </c>
      <c r="J14" s="100"/>
      <c r="K14" s="99"/>
      <c r="L14" s="122"/>
      <c r="M14" s="122"/>
      <c r="N14" s="122"/>
      <c r="O14" s="122"/>
      <c r="P14" s="122"/>
      <c r="Q14" s="122"/>
      <c r="R14" s="122"/>
      <c r="S14" s="122"/>
      <c r="T14" s="123"/>
    </row>
    <row r="15" spans="2:20" ht="30" customHeight="1">
      <c r="B15" s="223" t="s">
        <v>147</v>
      </c>
      <c r="C15" s="224"/>
      <c r="D15" s="224"/>
      <c r="E15" s="224"/>
      <c r="F15" s="224"/>
      <c r="G15" s="224"/>
      <c r="H15" s="224"/>
      <c r="I15" s="225"/>
      <c r="K15" s="99"/>
      <c r="L15" s="122"/>
      <c r="M15" s="122"/>
      <c r="N15" s="122"/>
      <c r="O15" s="122"/>
      <c r="P15" s="122"/>
      <c r="Q15" s="122"/>
      <c r="R15" s="122"/>
      <c r="S15" s="122"/>
      <c r="T15" s="123"/>
    </row>
    <row r="16" spans="2:20" ht="30" customHeight="1">
      <c r="B16" s="211" t="s">
        <v>148</v>
      </c>
      <c r="C16" s="212"/>
      <c r="D16" s="212"/>
      <c r="E16" s="212"/>
      <c r="F16" s="212"/>
      <c r="G16" s="212"/>
      <c r="H16" s="212"/>
      <c r="I16" s="213"/>
      <c r="K16" s="99"/>
      <c r="L16" s="122"/>
      <c r="M16" s="122"/>
      <c r="N16" s="122"/>
      <c r="O16" s="122"/>
      <c r="P16" s="122"/>
      <c r="Q16" s="122"/>
      <c r="R16" s="122"/>
      <c r="S16" s="122"/>
      <c r="T16" s="123"/>
    </row>
    <row r="17" spans="2:20" ht="30" customHeight="1">
      <c r="B17" s="211"/>
      <c r="C17" s="212"/>
      <c r="D17" s="212"/>
      <c r="E17" s="212"/>
      <c r="F17" s="212"/>
      <c r="G17" s="212"/>
      <c r="H17" s="212"/>
      <c r="I17" s="213"/>
      <c r="K17" s="124"/>
      <c r="L17" s="122"/>
      <c r="M17" s="122"/>
      <c r="N17" s="122"/>
      <c r="O17" s="122"/>
      <c r="P17" s="122"/>
      <c r="Q17" s="122"/>
      <c r="R17" s="122"/>
      <c r="S17" s="122"/>
      <c r="T17" s="123"/>
    </row>
    <row r="18" spans="2:20" ht="30" customHeight="1">
      <c r="B18" s="211"/>
      <c r="C18" s="212"/>
      <c r="D18" s="212"/>
      <c r="E18" s="212"/>
      <c r="F18" s="212"/>
      <c r="G18" s="212"/>
      <c r="H18" s="212"/>
      <c r="I18" s="213"/>
      <c r="K18" s="101"/>
      <c r="L18" s="122"/>
      <c r="M18" s="122"/>
      <c r="N18" s="122"/>
      <c r="O18" s="122"/>
      <c r="P18" s="122"/>
      <c r="Q18" s="122"/>
      <c r="R18" s="122"/>
      <c r="S18" s="122"/>
      <c r="T18" s="123"/>
    </row>
    <row r="19" spans="2:20" ht="30" customHeight="1">
      <c r="B19" s="211"/>
      <c r="C19" s="212"/>
      <c r="D19" s="212"/>
      <c r="E19" s="212"/>
      <c r="F19" s="212"/>
      <c r="G19" s="212"/>
      <c r="H19" s="212"/>
      <c r="I19" s="213"/>
      <c r="K19" s="124"/>
      <c r="L19" s="122"/>
      <c r="M19" s="122"/>
      <c r="N19" s="122"/>
      <c r="O19" s="122"/>
      <c r="P19" s="122"/>
      <c r="Q19" s="122"/>
      <c r="R19" s="122"/>
      <c r="S19" s="122"/>
      <c r="T19" s="123"/>
    </row>
    <row r="20" spans="2:20" ht="30" customHeight="1">
      <c r="B20" s="211"/>
      <c r="C20" s="212"/>
      <c r="D20" s="212"/>
      <c r="E20" s="212"/>
      <c r="F20" s="212"/>
      <c r="G20" s="212"/>
      <c r="H20" s="212"/>
      <c r="I20" s="213"/>
      <c r="K20" s="124"/>
      <c r="L20" s="122"/>
      <c r="M20" s="122"/>
      <c r="N20" s="122"/>
      <c r="O20" s="122"/>
      <c r="P20" s="122"/>
      <c r="Q20" s="122"/>
      <c r="R20" s="122"/>
      <c r="S20" s="122"/>
      <c r="T20" s="123"/>
    </row>
    <row r="21" spans="2:20" ht="30" customHeight="1">
      <c r="B21" s="211"/>
      <c r="C21" s="212"/>
      <c r="D21" s="212"/>
      <c r="E21" s="212"/>
      <c r="F21" s="212"/>
      <c r="G21" s="212"/>
      <c r="H21" s="212"/>
      <c r="I21" s="213"/>
      <c r="K21" s="102"/>
      <c r="L21" s="122"/>
      <c r="M21" s="122"/>
      <c r="N21" s="122"/>
      <c r="O21" s="122"/>
      <c r="P21" s="122"/>
      <c r="Q21" s="122"/>
      <c r="R21" s="122"/>
      <c r="S21" s="122"/>
      <c r="T21" s="123"/>
    </row>
    <row r="22" spans="2:20" ht="30" customHeight="1">
      <c r="B22" s="211"/>
      <c r="C22" s="212"/>
      <c r="D22" s="212"/>
      <c r="E22" s="212"/>
      <c r="F22" s="212"/>
      <c r="G22" s="212"/>
      <c r="H22" s="212"/>
      <c r="I22" s="213"/>
      <c r="K22" s="102"/>
      <c r="L22" s="122"/>
      <c r="M22" s="122"/>
      <c r="N22" s="122"/>
      <c r="O22" s="122"/>
      <c r="P22" s="122"/>
      <c r="Q22" s="122"/>
      <c r="R22" s="122"/>
      <c r="S22" s="122"/>
      <c r="T22" s="123"/>
    </row>
    <row r="23" spans="2:20" ht="30" customHeight="1">
      <c r="B23" s="242" t="s">
        <v>141</v>
      </c>
      <c r="C23" s="243"/>
      <c r="D23" s="243"/>
      <c r="E23" s="243"/>
      <c r="F23" s="243"/>
      <c r="G23" s="243"/>
      <c r="H23" s="243"/>
      <c r="I23" s="244"/>
      <c r="J23" s="125"/>
      <c r="K23" s="245" t="s">
        <v>141</v>
      </c>
      <c r="L23" s="246"/>
      <c r="M23" s="246"/>
      <c r="N23" s="246"/>
      <c r="O23" s="246"/>
      <c r="P23" s="246"/>
      <c r="Q23" s="246"/>
      <c r="R23" s="246"/>
      <c r="S23" s="246"/>
      <c r="T23" s="247"/>
    </row>
    <row r="24" spans="2:20" ht="30" customHeight="1" thickBot="1">
      <c r="B24" s="248"/>
      <c r="C24" s="249"/>
      <c r="D24" s="249"/>
      <c r="E24" s="249"/>
      <c r="F24" s="249"/>
      <c r="G24" s="249"/>
      <c r="H24" s="249"/>
      <c r="I24" s="250"/>
      <c r="K24" s="103"/>
      <c r="L24" s="126"/>
      <c r="M24" s="126"/>
      <c r="N24" s="126"/>
      <c r="O24" s="126"/>
      <c r="P24" s="126"/>
      <c r="Q24" s="126"/>
      <c r="R24" s="126"/>
      <c r="S24" s="126"/>
      <c r="T24" s="127"/>
    </row>
    <row r="25" spans="2:20" ht="15">
      <c r="K25" s="104"/>
      <c r="L25" s="122"/>
    </row>
    <row r="26" spans="2:20" ht="15.75" thickBot="1">
      <c r="K26" s="104"/>
      <c r="L26" s="122"/>
    </row>
    <row r="27" spans="2:20" ht="15">
      <c r="B27" s="128"/>
      <c r="C27" s="129"/>
      <c r="D27" s="129"/>
      <c r="E27" s="129"/>
      <c r="F27" s="129"/>
      <c r="G27" s="129"/>
      <c r="H27" s="129"/>
      <c r="I27" s="130"/>
      <c r="K27" s="104"/>
      <c r="L27" s="122"/>
    </row>
    <row r="28" spans="2:20" ht="15.75">
      <c r="B28" s="105" t="s">
        <v>149</v>
      </c>
      <c r="C28" s="106" t="s">
        <v>150</v>
      </c>
      <c r="D28" s="122"/>
      <c r="E28" s="122"/>
      <c r="F28" s="122"/>
      <c r="G28" s="122"/>
      <c r="H28" s="122"/>
      <c r="I28" s="123"/>
      <c r="K28" s="104"/>
      <c r="L28" s="122"/>
    </row>
    <row r="29" spans="2:20" ht="15">
      <c r="B29" s="124"/>
      <c r="C29" s="131" t="s">
        <v>151</v>
      </c>
      <c r="D29" s="107"/>
      <c r="E29" s="122"/>
      <c r="F29" s="122"/>
      <c r="G29" s="122"/>
      <c r="H29" s="122"/>
      <c r="I29" s="123"/>
      <c r="K29" s="104"/>
      <c r="L29" s="122"/>
    </row>
    <row r="30" spans="2:20" ht="15">
      <c r="B30" s="124"/>
      <c r="C30" s="122"/>
      <c r="D30" s="122"/>
      <c r="E30" s="122"/>
      <c r="F30" s="122"/>
      <c r="G30" s="122"/>
      <c r="H30" s="122"/>
      <c r="I30" s="123"/>
      <c r="K30" s="104"/>
      <c r="L30" s="122"/>
    </row>
    <row r="31" spans="2:20" ht="15">
      <c r="B31" s="124"/>
      <c r="C31" s="122"/>
      <c r="D31" s="122"/>
      <c r="E31" s="122"/>
      <c r="F31" s="122"/>
      <c r="G31" s="122"/>
      <c r="H31" s="122"/>
      <c r="I31" s="123"/>
      <c r="K31" s="104"/>
      <c r="L31" s="122"/>
    </row>
    <row r="32" spans="2:20" ht="18.75">
      <c r="B32" s="124"/>
      <c r="C32" s="122"/>
      <c r="D32" s="122"/>
      <c r="E32" s="122"/>
      <c r="F32" s="122"/>
      <c r="G32" s="122"/>
      <c r="H32" s="122"/>
      <c r="I32" s="123"/>
      <c r="K32" s="251" t="s">
        <v>152</v>
      </c>
      <c r="L32" s="251"/>
      <c r="M32" s="251"/>
      <c r="N32" s="251"/>
      <c r="O32" s="251"/>
      <c r="P32" s="251"/>
      <c r="Q32" s="251"/>
      <c r="R32" s="251"/>
      <c r="S32" s="251"/>
      <c r="T32" s="251"/>
    </row>
    <row r="33" spans="2:20" ht="18.75">
      <c r="B33" s="124"/>
      <c r="C33" s="122"/>
      <c r="D33" s="122"/>
      <c r="E33" s="122"/>
      <c r="F33" s="122"/>
      <c r="G33" s="122"/>
      <c r="H33" s="122"/>
      <c r="I33" s="123"/>
      <c r="K33" s="251" t="s">
        <v>1</v>
      </c>
      <c r="L33" s="251"/>
      <c r="M33" s="251"/>
      <c r="N33" s="251"/>
      <c r="O33" s="251"/>
      <c r="P33" s="251"/>
      <c r="Q33" s="251"/>
      <c r="R33" s="251"/>
      <c r="S33" s="251"/>
      <c r="T33" s="251"/>
    </row>
    <row r="34" spans="2:20">
      <c r="B34" s="124"/>
      <c r="C34" s="122"/>
      <c r="D34" s="122"/>
      <c r="E34" s="122"/>
      <c r="F34" s="122"/>
      <c r="G34" s="122"/>
      <c r="H34" s="122"/>
      <c r="I34" s="123"/>
      <c r="K34" s="122"/>
      <c r="L34" s="122"/>
    </row>
    <row r="35" spans="2:20" ht="15.75">
      <c r="B35" s="124"/>
      <c r="C35" s="122"/>
      <c r="D35" s="122"/>
      <c r="E35" s="122"/>
      <c r="F35" s="122"/>
      <c r="G35" s="122"/>
      <c r="H35" s="122"/>
      <c r="I35" s="123"/>
      <c r="K35" s="108" t="s">
        <v>153</v>
      </c>
      <c r="L35" s="122"/>
      <c r="Q35" s="109" t="s">
        <v>154</v>
      </c>
    </row>
    <row r="36" spans="2:20" ht="16.5" thickBot="1">
      <c r="B36" s="124"/>
      <c r="C36" s="122"/>
      <c r="D36" s="122"/>
      <c r="E36" s="122"/>
      <c r="F36" s="122"/>
      <c r="G36" s="122"/>
      <c r="H36" s="122"/>
      <c r="I36" s="123"/>
      <c r="K36" s="110"/>
      <c r="P36" s="111"/>
      <c r="Q36" s="109" t="s">
        <v>155</v>
      </c>
      <c r="R36" s="109" t="s">
        <v>156</v>
      </c>
    </row>
    <row r="37" spans="2:20" ht="30" customHeight="1">
      <c r="B37" s="124"/>
      <c r="C37" s="122"/>
      <c r="D37" s="122"/>
      <c r="E37" s="122"/>
      <c r="F37" s="122"/>
      <c r="G37" s="122"/>
      <c r="H37" s="122"/>
      <c r="I37" s="123"/>
      <c r="K37" s="260" t="s">
        <v>157</v>
      </c>
      <c r="L37" s="263" t="s">
        <v>158</v>
      </c>
      <c r="M37" s="264"/>
      <c r="N37" s="264"/>
      <c r="O37" s="264"/>
      <c r="P37" s="264"/>
      <c r="Q37" s="264"/>
      <c r="R37" s="264"/>
      <c r="S37" s="264"/>
      <c r="T37" s="265"/>
    </row>
    <row r="38" spans="2:20" ht="30" customHeight="1" thickBot="1">
      <c r="B38" s="132"/>
      <c r="C38" s="126"/>
      <c r="D38" s="126"/>
      <c r="E38" s="126"/>
      <c r="F38" s="126"/>
      <c r="G38" s="126"/>
      <c r="H38" s="126"/>
      <c r="I38" s="127"/>
      <c r="K38" s="261"/>
      <c r="L38" s="257" t="s">
        <v>159</v>
      </c>
      <c r="M38" s="258"/>
      <c r="N38" s="258"/>
      <c r="O38" s="259"/>
      <c r="P38" s="252" t="str">
        <f>SKP!H4</f>
        <v>SAPARILA WOROKINASIH , S.Sos., M.Si.</v>
      </c>
      <c r="Q38" s="253"/>
      <c r="R38" s="253"/>
      <c r="S38" s="253"/>
      <c r="T38" s="254"/>
    </row>
    <row r="39" spans="2:20" ht="30" customHeight="1">
      <c r="B39" s="128"/>
      <c r="C39" s="129"/>
      <c r="D39" s="129"/>
      <c r="E39" s="112" t="s">
        <v>160</v>
      </c>
      <c r="F39" s="129"/>
      <c r="G39" s="129"/>
      <c r="H39" s="129"/>
      <c r="I39" s="130"/>
      <c r="K39" s="261"/>
      <c r="L39" s="257" t="s">
        <v>161</v>
      </c>
      <c r="M39" s="258"/>
      <c r="N39" s="258"/>
      <c r="O39" s="259"/>
      <c r="P39" s="252" t="str">
        <f>SKP!H5</f>
        <v>197503052006042001</v>
      </c>
      <c r="Q39" s="253"/>
      <c r="R39" s="253"/>
      <c r="S39" s="253"/>
      <c r="T39" s="254"/>
    </row>
    <row r="40" spans="2:20" ht="30" customHeight="1">
      <c r="B40" s="124"/>
      <c r="C40" s="122"/>
      <c r="D40" s="122"/>
      <c r="E40" s="255" t="s">
        <v>162</v>
      </c>
      <c r="F40" s="255"/>
      <c r="G40" s="255"/>
      <c r="H40" s="255"/>
      <c r="I40" s="256"/>
      <c r="K40" s="261"/>
      <c r="L40" s="257" t="s">
        <v>163</v>
      </c>
      <c r="M40" s="258"/>
      <c r="N40" s="258"/>
      <c r="O40" s="259"/>
      <c r="P40" s="252" t="str">
        <f>SKP!H6</f>
        <v>Penata Muda TK. I, III/b</v>
      </c>
      <c r="Q40" s="253"/>
      <c r="R40" s="253"/>
      <c r="S40" s="253"/>
      <c r="T40" s="254"/>
    </row>
    <row r="41" spans="2:20" ht="30" customHeight="1">
      <c r="B41" s="124"/>
      <c r="C41" s="122"/>
      <c r="D41" s="122"/>
      <c r="E41" s="122"/>
      <c r="F41" s="122"/>
      <c r="G41" s="122"/>
      <c r="H41" s="122"/>
      <c r="I41" s="123"/>
      <c r="K41" s="261"/>
      <c r="L41" s="257" t="s">
        <v>164</v>
      </c>
      <c r="M41" s="258"/>
      <c r="N41" s="258"/>
      <c r="O41" s="259"/>
      <c r="P41" s="252" t="str">
        <f>SKP!H7</f>
        <v>Lektor</v>
      </c>
      <c r="Q41" s="253"/>
      <c r="R41" s="253"/>
      <c r="S41" s="253"/>
      <c r="T41" s="254"/>
    </row>
    <row r="42" spans="2:20" ht="30" customHeight="1" thickBot="1">
      <c r="B42" s="124"/>
      <c r="C42" s="122"/>
      <c r="D42" s="122"/>
      <c r="E42" s="266" t="str">
        <f>SKP!C4</f>
        <v>Prof.Dr.Dra. ENDANG SITI ASTUTI , M.Si.</v>
      </c>
      <c r="F42" s="266"/>
      <c r="G42" s="266"/>
      <c r="H42" s="266"/>
      <c r="I42" s="267"/>
      <c r="K42" s="262"/>
      <c r="L42" s="268" t="s">
        <v>165</v>
      </c>
      <c r="M42" s="269"/>
      <c r="N42" s="269"/>
      <c r="O42" s="270"/>
      <c r="P42" s="252" t="str">
        <f>SKP!H8</f>
        <v>Jurusan Administrasi Bisnis Universitas Brawijaya</v>
      </c>
      <c r="Q42" s="253"/>
      <c r="R42" s="253"/>
      <c r="S42" s="253"/>
      <c r="T42" s="254"/>
    </row>
    <row r="43" spans="2:20" ht="30" customHeight="1">
      <c r="B43" s="124"/>
      <c r="C43" s="122"/>
      <c r="D43" s="122"/>
      <c r="E43" s="271" t="str">
        <f>SKP!C5</f>
        <v>195308101981032012</v>
      </c>
      <c r="F43" s="271"/>
      <c r="G43" s="271"/>
      <c r="H43" s="271"/>
      <c r="I43" s="272"/>
      <c r="K43" s="260" t="s">
        <v>166</v>
      </c>
      <c r="L43" s="263" t="s">
        <v>162</v>
      </c>
      <c r="M43" s="264"/>
      <c r="N43" s="264"/>
      <c r="O43" s="264"/>
      <c r="P43" s="264"/>
      <c r="Q43" s="264"/>
      <c r="R43" s="264"/>
      <c r="S43" s="264"/>
      <c r="T43" s="265"/>
    </row>
    <row r="44" spans="2:20" ht="30" customHeight="1">
      <c r="B44" s="105" t="s">
        <v>167</v>
      </c>
      <c r="C44" s="106" t="s">
        <v>168</v>
      </c>
      <c r="D44" s="122"/>
      <c r="E44" s="113"/>
      <c r="F44" s="113"/>
      <c r="G44" s="113"/>
      <c r="H44" s="113"/>
      <c r="I44" s="114"/>
      <c r="K44" s="261"/>
      <c r="L44" s="257" t="s">
        <v>159</v>
      </c>
      <c r="M44" s="258"/>
      <c r="N44" s="258"/>
      <c r="O44" s="259"/>
      <c r="P44" s="252" t="str">
        <f>E42</f>
        <v>Prof.Dr.Dra. ENDANG SITI ASTUTI , M.Si.</v>
      </c>
      <c r="Q44" s="253"/>
      <c r="R44" s="253"/>
      <c r="S44" s="253"/>
      <c r="T44" s="254"/>
    </row>
    <row r="45" spans="2:20" ht="30" customHeight="1">
      <c r="B45" s="105"/>
      <c r="C45" s="255" t="s">
        <v>169</v>
      </c>
      <c r="D45" s="255"/>
      <c r="E45" s="255"/>
      <c r="F45" s="122"/>
      <c r="G45" s="122"/>
      <c r="H45" s="122"/>
      <c r="I45" s="123"/>
      <c r="K45" s="261"/>
      <c r="L45" s="257" t="s">
        <v>161</v>
      </c>
      <c r="M45" s="258"/>
      <c r="N45" s="258"/>
      <c r="O45" s="259"/>
      <c r="P45" s="252" t="str">
        <f>E43</f>
        <v>195308101981032012</v>
      </c>
      <c r="Q45" s="253"/>
      <c r="R45" s="253"/>
      <c r="S45" s="253"/>
      <c r="T45" s="254"/>
    </row>
    <row r="46" spans="2:20" ht="30" customHeight="1">
      <c r="B46" s="124"/>
      <c r="C46" s="115"/>
      <c r="D46" s="116"/>
      <c r="E46" s="116"/>
      <c r="F46" s="122"/>
      <c r="G46" s="122"/>
      <c r="H46" s="122"/>
      <c r="I46" s="123"/>
      <c r="K46" s="261"/>
      <c r="L46" s="257" t="s">
        <v>163</v>
      </c>
      <c r="M46" s="258"/>
      <c r="N46" s="258"/>
      <c r="O46" s="259"/>
      <c r="P46" s="252" t="str">
        <f>SKP!C6</f>
        <v>Pembina Utama Madya / IV/d</v>
      </c>
      <c r="Q46" s="253"/>
      <c r="R46" s="253"/>
      <c r="S46" s="253"/>
      <c r="T46" s="254"/>
    </row>
    <row r="47" spans="2:20" ht="30" customHeight="1">
      <c r="B47" s="124"/>
      <c r="C47" s="273" t="str">
        <f>SKP!H4</f>
        <v>SAPARILA WOROKINASIH , S.Sos., M.Si.</v>
      </c>
      <c r="D47" s="273"/>
      <c r="E47" s="273"/>
      <c r="F47" s="122"/>
      <c r="G47" s="122"/>
      <c r="H47" s="122"/>
      <c r="I47" s="123"/>
      <c r="K47" s="261"/>
      <c r="L47" s="257" t="s">
        <v>164</v>
      </c>
      <c r="M47" s="258"/>
      <c r="N47" s="258"/>
      <c r="O47" s="259"/>
      <c r="P47" s="252" t="str">
        <f>SKP!C7</f>
        <v>Ketua Jurusan Administrasi Bisnis</v>
      </c>
      <c r="Q47" s="253"/>
      <c r="R47" s="253"/>
      <c r="S47" s="253"/>
      <c r="T47" s="254"/>
    </row>
    <row r="48" spans="2:20" ht="30" customHeight="1" thickBot="1">
      <c r="B48" s="124"/>
      <c r="C48" s="274" t="str">
        <f>SKP!H5</f>
        <v>197503052006042001</v>
      </c>
      <c r="D48" s="274"/>
      <c r="E48" s="274"/>
      <c r="F48" s="122"/>
      <c r="G48" s="122"/>
      <c r="H48" s="122"/>
      <c r="I48" s="123"/>
      <c r="K48" s="262"/>
      <c r="L48" s="268" t="s">
        <v>165</v>
      </c>
      <c r="M48" s="269"/>
      <c r="N48" s="269"/>
      <c r="O48" s="270"/>
      <c r="P48" s="252" t="str">
        <f>SKP!C8</f>
        <v>Universitas Brawijaya</v>
      </c>
      <c r="Q48" s="253"/>
      <c r="R48" s="253"/>
      <c r="S48" s="253"/>
      <c r="T48" s="254"/>
    </row>
    <row r="49" spans="2:20" ht="30" customHeight="1">
      <c r="B49" s="124"/>
      <c r="C49" s="117"/>
      <c r="D49" s="117"/>
      <c r="E49" s="118" t="s">
        <v>170</v>
      </c>
      <c r="F49" s="122"/>
      <c r="G49" s="122"/>
      <c r="H49" s="122"/>
      <c r="I49" s="123"/>
      <c r="K49" s="260" t="s">
        <v>171</v>
      </c>
      <c r="L49" s="263" t="s">
        <v>172</v>
      </c>
      <c r="M49" s="264"/>
      <c r="N49" s="264"/>
      <c r="O49" s="264"/>
      <c r="P49" s="264"/>
      <c r="Q49" s="264"/>
      <c r="R49" s="264"/>
      <c r="S49" s="264"/>
      <c r="T49" s="265"/>
    </row>
    <row r="50" spans="2:20" ht="30" customHeight="1">
      <c r="B50" s="124"/>
      <c r="C50" s="119"/>
      <c r="D50" s="119"/>
      <c r="E50" s="255" t="s">
        <v>172</v>
      </c>
      <c r="F50" s="255"/>
      <c r="G50" s="255"/>
      <c r="H50" s="255"/>
      <c r="I50" s="256"/>
      <c r="K50" s="261"/>
      <c r="L50" s="257" t="s">
        <v>159</v>
      </c>
      <c r="M50" s="258"/>
      <c r="N50" s="258"/>
      <c r="O50" s="259"/>
      <c r="P50" s="252" t="s">
        <v>210</v>
      </c>
      <c r="Q50" s="253"/>
      <c r="R50" s="253"/>
      <c r="S50" s="253"/>
      <c r="T50" s="254"/>
    </row>
    <row r="51" spans="2:20" ht="30" customHeight="1">
      <c r="B51" s="124"/>
      <c r="C51" s="122"/>
      <c r="D51" s="122"/>
      <c r="E51" s="122"/>
      <c r="F51" s="122"/>
      <c r="G51" s="122"/>
      <c r="H51" s="122"/>
      <c r="I51" s="123"/>
      <c r="K51" s="261"/>
      <c r="L51" s="257" t="s">
        <v>161</v>
      </c>
      <c r="M51" s="258"/>
      <c r="N51" s="258"/>
      <c r="O51" s="259"/>
      <c r="P51" s="252" t="s">
        <v>209</v>
      </c>
      <c r="Q51" s="253"/>
      <c r="R51" s="253"/>
      <c r="S51" s="253"/>
      <c r="T51" s="254"/>
    </row>
    <row r="52" spans="2:20" ht="30" customHeight="1">
      <c r="B52" s="124"/>
      <c r="C52" s="122"/>
      <c r="D52" s="122"/>
      <c r="E52" s="266" t="str">
        <f>P50</f>
        <v>Dr. MUJIBUR RAHMAN KHAIRUL MULUK , S.Sos., M.Si.</v>
      </c>
      <c r="F52" s="266"/>
      <c r="G52" s="266"/>
      <c r="H52" s="266"/>
      <c r="I52" s="267"/>
      <c r="K52" s="261"/>
      <c r="L52" s="257" t="s">
        <v>163</v>
      </c>
      <c r="M52" s="258"/>
      <c r="N52" s="258"/>
      <c r="O52" s="259"/>
      <c r="P52" s="252" t="s">
        <v>211</v>
      </c>
      <c r="Q52" s="253"/>
      <c r="R52" s="253"/>
      <c r="S52" s="253"/>
      <c r="T52" s="254"/>
    </row>
    <row r="53" spans="2:20" ht="30" customHeight="1">
      <c r="B53" s="124"/>
      <c r="C53" s="122"/>
      <c r="D53" s="122"/>
      <c r="E53" s="271" t="str">
        <f>P51</f>
        <v>197105101998031004</v>
      </c>
      <c r="F53" s="271"/>
      <c r="G53" s="271"/>
      <c r="H53" s="271"/>
      <c r="I53" s="272"/>
      <c r="K53" s="261"/>
      <c r="L53" s="257" t="s">
        <v>164</v>
      </c>
      <c r="M53" s="258"/>
      <c r="N53" s="258"/>
      <c r="O53" s="259"/>
      <c r="P53" s="252" t="s">
        <v>212</v>
      </c>
      <c r="Q53" s="253"/>
      <c r="R53" s="253"/>
      <c r="S53" s="253"/>
      <c r="T53" s="254"/>
    </row>
    <row r="54" spans="2:20" ht="30" customHeight="1" thickBot="1">
      <c r="B54" s="132"/>
      <c r="C54" s="126"/>
      <c r="D54" s="126"/>
      <c r="E54" s="126"/>
      <c r="F54" s="126"/>
      <c r="G54" s="126"/>
      <c r="H54" s="126"/>
      <c r="I54" s="127"/>
      <c r="K54" s="262"/>
      <c r="L54" s="268" t="s">
        <v>165</v>
      </c>
      <c r="M54" s="269"/>
      <c r="N54" s="269"/>
      <c r="O54" s="270"/>
      <c r="P54" s="275" t="s">
        <v>173</v>
      </c>
      <c r="Q54" s="276"/>
      <c r="R54" s="276"/>
      <c r="S54" s="276"/>
      <c r="T54" s="277"/>
    </row>
    <row r="59" spans="2:20">
      <c r="O59" s="133"/>
      <c r="P59" s="134"/>
    </row>
    <row r="60" spans="2:20">
      <c r="N60" s="122"/>
      <c r="O60" s="122"/>
      <c r="P60" s="122"/>
      <c r="Q60" s="122"/>
    </row>
    <row r="61" spans="2:20">
      <c r="N61" s="122"/>
      <c r="O61" s="120"/>
      <c r="P61" s="133"/>
      <c r="Q61" s="122"/>
    </row>
    <row r="62" spans="2:20">
      <c r="N62" s="122"/>
      <c r="O62" s="135"/>
      <c r="P62" s="133"/>
      <c r="Q62" s="122"/>
    </row>
    <row r="63" spans="2:20">
      <c r="N63" s="122"/>
      <c r="O63" s="135"/>
      <c r="P63" s="135"/>
      <c r="Q63" s="122"/>
    </row>
    <row r="64" spans="2:20">
      <c r="N64" s="122"/>
      <c r="O64" s="120"/>
      <c r="P64" s="120"/>
      <c r="Q64" s="122"/>
    </row>
    <row r="65" spans="14:17">
      <c r="N65" s="122"/>
      <c r="O65" s="120"/>
      <c r="P65" s="120"/>
      <c r="Q65" s="122"/>
    </row>
    <row r="66" spans="14:17">
      <c r="N66" s="122"/>
      <c r="O66" s="122"/>
      <c r="P66" s="122"/>
      <c r="Q66" s="122"/>
    </row>
    <row r="67" spans="14:17">
      <c r="N67" s="122"/>
      <c r="O67" s="122"/>
      <c r="P67" s="122"/>
      <c r="Q67" s="122"/>
    </row>
  </sheetData>
  <mergeCells count="86">
    <mergeCell ref="K49:K54"/>
    <mergeCell ref="L49:T49"/>
    <mergeCell ref="E50:I50"/>
    <mergeCell ref="L50:O50"/>
    <mergeCell ref="P50:T50"/>
    <mergeCell ref="L51:O51"/>
    <mergeCell ref="P51:T51"/>
    <mergeCell ref="E52:I52"/>
    <mergeCell ref="L52:O52"/>
    <mergeCell ref="P52:T52"/>
    <mergeCell ref="E53:I53"/>
    <mergeCell ref="L53:O53"/>
    <mergeCell ref="P53:T53"/>
    <mergeCell ref="L54:O54"/>
    <mergeCell ref="P54:T54"/>
    <mergeCell ref="E43:I43"/>
    <mergeCell ref="K43:K48"/>
    <mergeCell ref="L43:T43"/>
    <mergeCell ref="L44:O44"/>
    <mergeCell ref="P44:T44"/>
    <mergeCell ref="C45:E45"/>
    <mergeCell ref="L45:O45"/>
    <mergeCell ref="P45:T45"/>
    <mergeCell ref="L46:O46"/>
    <mergeCell ref="P46:T46"/>
    <mergeCell ref="C47:E47"/>
    <mergeCell ref="L47:O47"/>
    <mergeCell ref="P47:T47"/>
    <mergeCell ref="C48:E48"/>
    <mergeCell ref="L48:O48"/>
    <mergeCell ref="P48:T48"/>
    <mergeCell ref="P39:T39"/>
    <mergeCell ref="E40:I40"/>
    <mergeCell ref="L40:O40"/>
    <mergeCell ref="P40:T40"/>
    <mergeCell ref="L41:O41"/>
    <mergeCell ref="P41:T41"/>
    <mergeCell ref="K37:K42"/>
    <mergeCell ref="L37:T37"/>
    <mergeCell ref="L38:O38"/>
    <mergeCell ref="P38:T38"/>
    <mergeCell ref="L39:O39"/>
    <mergeCell ref="E42:I42"/>
    <mergeCell ref="L42:O42"/>
    <mergeCell ref="P42:T42"/>
    <mergeCell ref="B23:I23"/>
    <mergeCell ref="K23:T23"/>
    <mergeCell ref="B24:I24"/>
    <mergeCell ref="K32:T32"/>
    <mergeCell ref="K33:T33"/>
    <mergeCell ref="B17:I17"/>
    <mergeCell ref="B18:I18"/>
    <mergeCell ref="B19:I19"/>
    <mergeCell ref="B20:I20"/>
    <mergeCell ref="B21:I21"/>
    <mergeCell ref="B22:I22"/>
    <mergeCell ref="D12:E12"/>
    <mergeCell ref="K12:T12"/>
    <mergeCell ref="B13:H13"/>
    <mergeCell ref="B14:H14"/>
    <mergeCell ref="B15:I15"/>
    <mergeCell ref="B16:I16"/>
    <mergeCell ref="B2:B12"/>
    <mergeCell ref="C2:H2"/>
    <mergeCell ref="K2:T2"/>
    <mergeCell ref="C3:D3"/>
    <mergeCell ref="K3:T3"/>
    <mergeCell ref="C4:C12"/>
    <mergeCell ref="D4:E4"/>
    <mergeCell ref="G4:H4"/>
    <mergeCell ref="D5:E5"/>
    <mergeCell ref="G5:H5"/>
    <mergeCell ref="D11:E11"/>
    <mergeCell ref="G11:H11"/>
    <mergeCell ref="K11:T11"/>
    <mergeCell ref="D6:E6"/>
    <mergeCell ref="G6:H6"/>
    <mergeCell ref="D7:E7"/>
    <mergeCell ref="G7:H7"/>
    <mergeCell ref="D8:E8"/>
    <mergeCell ref="G8:H8"/>
    <mergeCell ref="D9:E9"/>
    <mergeCell ref="G9:H9"/>
    <mergeCell ref="D10:E10"/>
    <mergeCell ref="G10:H10"/>
    <mergeCell ref="K10:T10"/>
  </mergeCells>
  <pageMargins left="0.31496062992125984" right="1.299212598425197" top="0.35433070866141736" bottom="0.35433070866141736" header="0.31496062992125984" footer="0.31496062992125984"/>
  <pageSetup paperSize="5" scale="77" fitToHeight="0"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SKP</vt:lpstr>
      <vt:lpstr>PENGUKURAN</vt:lpstr>
      <vt:lpstr>TUGAS TAMBAHAN</vt:lpstr>
      <vt:lpstr>JABATAN-PANGKAT</vt:lpstr>
      <vt:lpstr>PENILAIAN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bkn</dc:creator>
  <cp:lastModifiedBy>Anang Fitrianto</cp:lastModifiedBy>
  <cp:lastPrinted>2015-02-06T03:39:04Z</cp:lastPrinted>
  <dcterms:created xsi:type="dcterms:W3CDTF">2010-10-07T03:41:24Z</dcterms:created>
  <dcterms:modified xsi:type="dcterms:W3CDTF">2015-02-12T04:41:12Z</dcterms:modified>
</cp:coreProperties>
</file>